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Investieren" sheetId="1" r:id="rId1"/>
    <sheet name="Platz anbieten" sheetId="2" r:id="rId2"/>
    <sheet name="Platz für 10 weitere LGs" sheetId="3" r:id="rId3"/>
  </sheets>
  <definedNames>
    <definedName name="P4_">'Platz anbieten'!$E$9</definedName>
  </definedNames>
  <calcPr calcId="145621"/>
</workbook>
</file>

<file path=xl/calcChain.xml><?xml version="1.0" encoding="utf-8"?>
<calcChain xmlns="http://schemas.openxmlformats.org/spreadsheetml/2006/main">
  <c r="G241" i="3" l="1"/>
  <c r="G242" i="3" s="1"/>
  <c r="G243" i="3" s="1"/>
  <c r="D240" i="3"/>
  <c r="D242" i="3" s="1"/>
  <c r="G216" i="3"/>
  <c r="G217" i="3" s="1"/>
  <c r="D215" i="3"/>
  <c r="B225" i="3" s="1"/>
  <c r="G191" i="3"/>
  <c r="G192" i="3" s="1"/>
  <c r="D190" i="3"/>
  <c r="D191" i="3" s="1"/>
  <c r="G166" i="3"/>
  <c r="G167" i="3" s="1"/>
  <c r="D165" i="3"/>
  <c r="B175" i="3" s="1"/>
  <c r="G141" i="3"/>
  <c r="G142" i="3" s="1"/>
  <c r="D140" i="3"/>
  <c r="B150" i="3" s="1"/>
  <c r="G116" i="3"/>
  <c r="G117" i="3" s="1"/>
  <c r="D115" i="3"/>
  <c r="B125" i="3" s="1"/>
  <c r="G91" i="3"/>
  <c r="G92" i="3" s="1"/>
  <c r="D90" i="3"/>
  <c r="B100" i="3" s="1"/>
  <c r="G66" i="3"/>
  <c r="G67" i="3" s="1"/>
  <c r="G72" i="3" s="1"/>
  <c r="D65" i="3"/>
  <c r="B75" i="3" s="1"/>
  <c r="G41" i="3"/>
  <c r="G42" i="3" s="1"/>
  <c r="G45" i="3" s="1"/>
  <c r="D40" i="3"/>
  <c r="D42" i="3" s="1"/>
  <c r="G16" i="3"/>
  <c r="G17" i="3" s="1"/>
  <c r="D15" i="3"/>
  <c r="B25" i="3" s="1"/>
  <c r="D192" i="3" l="1"/>
  <c r="D197" i="3" s="1"/>
  <c r="E40" i="3"/>
  <c r="D41" i="3"/>
  <c r="B50" i="3"/>
  <c r="D16" i="3"/>
  <c r="D246" i="3"/>
  <c r="D247" i="3"/>
  <c r="C252" i="3"/>
  <c r="D245" i="3"/>
  <c r="H252" i="3"/>
  <c r="G250" i="3"/>
  <c r="B250" i="3"/>
  <c r="G245" i="3"/>
  <c r="E240" i="3"/>
  <c r="D241" i="3"/>
  <c r="G246" i="3"/>
  <c r="G247" i="3"/>
  <c r="G221" i="3"/>
  <c r="G218" i="3"/>
  <c r="G222" i="3"/>
  <c r="G220" i="3"/>
  <c r="E215" i="3"/>
  <c r="D216" i="3"/>
  <c r="D217" i="3"/>
  <c r="G195" i="3"/>
  <c r="G197" i="3"/>
  <c r="B200" i="3"/>
  <c r="G193" i="3"/>
  <c r="E190" i="3"/>
  <c r="G196" i="3"/>
  <c r="G170" i="3"/>
  <c r="G168" i="3"/>
  <c r="G172" i="3"/>
  <c r="G171" i="3"/>
  <c r="E165" i="3"/>
  <c r="D166" i="3"/>
  <c r="D167" i="3"/>
  <c r="G145" i="3"/>
  <c r="G143" i="3"/>
  <c r="G147" i="3"/>
  <c r="G146" i="3"/>
  <c r="E140" i="3"/>
  <c r="D141" i="3"/>
  <c r="D142" i="3"/>
  <c r="G120" i="3"/>
  <c r="G118" i="3"/>
  <c r="G122" i="3"/>
  <c r="G121" i="3"/>
  <c r="E115" i="3"/>
  <c r="D116" i="3"/>
  <c r="D117" i="3"/>
  <c r="G97" i="3"/>
  <c r="G96" i="3"/>
  <c r="G95" i="3"/>
  <c r="G93" i="3"/>
  <c r="D91" i="3"/>
  <c r="E90" i="3"/>
  <c r="D92" i="3"/>
  <c r="G68" i="3"/>
  <c r="G70" i="3"/>
  <c r="E65" i="3"/>
  <c r="D66" i="3"/>
  <c r="G71" i="3"/>
  <c r="D67" i="3"/>
  <c r="D45" i="3"/>
  <c r="C52" i="3"/>
  <c r="D47" i="3"/>
  <c r="D46" i="3"/>
  <c r="G46" i="3"/>
  <c r="G47" i="3"/>
  <c r="G43" i="3"/>
  <c r="G22" i="3"/>
  <c r="G21" i="3"/>
  <c r="G20" i="3"/>
  <c r="G18" i="3"/>
  <c r="E15" i="3"/>
  <c r="D17" i="3"/>
  <c r="C7" i="2"/>
  <c r="G15" i="1"/>
  <c r="C15" i="1"/>
  <c r="C202" i="3" l="1"/>
  <c r="D196" i="3"/>
  <c r="D195" i="3"/>
  <c r="C227" i="3"/>
  <c r="D220" i="3"/>
  <c r="D221" i="3"/>
  <c r="D222" i="3"/>
  <c r="H227" i="3"/>
  <c r="G225" i="3"/>
  <c r="H202" i="3"/>
  <c r="G200" i="3"/>
  <c r="D170" i="3"/>
  <c r="D171" i="3"/>
  <c r="C177" i="3"/>
  <c r="D172" i="3"/>
  <c r="H177" i="3"/>
  <c r="G175" i="3"/>
  <c r="D146" i="3"/>
  <c r="D147" i="3"/>
  <c r="C152" i="3"/>
  <c r="D145" i="3"/>
  <c r="H152" i="3"/>
  <c r="G150" i="3"/>
  <c r="C127" i="3"/>
  <c r="D120" i="3"/>
  <c r="D122" i="3"/>
  <c r="D121" i="3"/>
  <c r="H127" i="3"/>
  <c r="G125" i="3"/>
  <c r="C102" i="3"/>
  <c r="D96" i="3"/>
  <c r="D97" i="3"/>
  <c r="D95" i="3"/>
  <c r="H102" i="3"/>
  <c r="G100" i="3"/>
  <c r="D70" i="3"/>
  <c r="D72" i="3"/>
  <c r="D71" i="3"/>
  <c r="C77" i="3"/>
  <c r="H77" i="3"/>
  <c r="G75" i="3"/>
  <c r="H52" i="3"/>
  <c r="G50" i="3"/>
  <c r="G25" i="3"/>
  <c r="H27" i="3"/>
  <c r="D22" i="3"/>
  <c r="D21" i="3"/>
  <c r="C27" i="3"/>
  <c r="D20" i="3"/>
  <c r="S29" i="2"/>
  <c r="E17" i="2"/>
  <c r="C27" i="2" s="1"/>
  <c r="H18" i="2"/>
  <c r="H19" i="2" s="1"/>
  <c r="H22" i="2" s="1"/>
  <c r="F17" i="2" l="1"/>
  <c r="E19" i="2"/>
  <c r="H23" i="2"/>
  <c r="H24" i="2"/>
  <c r="H20" i="2"/>
  <c r="I29" i="2" l="1"/>
  <c r="H27" i="2"/>
  <c r="E24" i="2"/>
  <c r="D29" i="2"/>
  <c r="E23" i="2"/>
  <c r="E22" i="2"/>
  <c r="E18" i="2"/>
  <c r="G16" i="1" l="1"/>
  <c r="C16" i="1"/>
  <c r="G17" i="1" s="1"/>
  <c r="H17" i="1" s="1"/>
  <c r="C14" i="1"/>
  <c r="E15" i="1" l="1"/>
  <c r="D15" i="1"/>
  <c r="C17" i="1"/>
  <c r="B17" i="1" s="1"/>
</calcChain>
</file>

<file path=xl/sharedStrings.xml><?xml version="1.0" encoding="utf-8"?>
<sst xmlns="http://schemas.openxmlformats.org/spreadsheetml/2006/main" count="428" uniqueCount="102">
  <si>
    <t>Fremdinvestitionen:</t>
  </si>
  <si>
    <t>meine  Arche %</t>
  </si>
  <si>
    <t>LG  FP gesamt</t>
  </si>
  <si>
    <t>gefüllt mit</t>
  </si>
  <si>
    <t>nächster Mäzen:</t>
  </si>
  <si>
    <t>Platz bringt FP:</t>
  </si>
  <si>
    <t>noch offen:</t>
  </si>
  <si>
    <t>ich bekäme:</t>
  </si>
  <si>
    <t>zum sichern benötigt:</t>
  </si>
  <si>
    <t>Beispiel:</t>
  </si>
  <si>
    <t>Meine Arche bringt einen Bonus von 90%.</t>
  </si>
  <si>
    <t>Das Bauwerk eines anderen Spielers benötigt 1256 FP für die nächste Stufe.</t>
  </si>
  <si>
    <t>Auf P1 sitzt ein Mäzen mit 650 FP. Auf P2 hat ein Mäzen 50 FP eingezahlt.</t>
  </si>
  <si>
    <t>Jetzt kann ich ablesen:</t>
  </si>
  <si>
    <t>Ja, ich kann Platz 2 erreichen (grünes "geht")</t>
  </si>
  <si>
    <t>Der Besitzer selbst hat bereits 300 FP eingezahlt (ist in "gefüllt mit:" mit drin)</t>
  </si>
  <si>
    <t>Noch offen sind demnach 256 FP und damit wäre P2 erreichbar.</t>
  </si>
  <si>
    <t>zum sichern von P2 müsste ich 153 FP einzahlen (wäre Faktor 1,61)</t>
  </si>
  <si>
    <t>Gewinn</t>
  </si>
  <si>
    <t>Einzahlen</t>
  </si>
  <si>
    <t>Für Freunde:</t>
  </si>
  <si>
    <t>mehr eingezahlt als nötig</t>
  </si>
  <si>
    <t>(Gelbe Felder sind Eingabefelder)</t>
  </si>
  <si>
    <t>Das würde für mich einen Gewinn von 27,5 FP bedeuten (vermutlich 28)</t>
  </si>
  <si>
    <t>von 5 FP einbringt.</t>
  </si>
  <si>
    <t>Ich trage also bei "Platz bringt FP:" die FP ein, die P2 bringt, also 95</t>
  </si>
  <si>
    <t>Eigene Mäzen-Plätze anbieten</t>
  </si>
  <si>
    <t>1. LG</t>
  </si>
  <si>
    <t>wegen Mäzen auffüllen bis:</t>
  </si>
  <si>
    <t>Ich muss noch einzahlen:</t>
  </si>
  <si>
    <t>Echter Rest:</t>
  </si>
  <si>
    <t>sichern mit:</t>
  </si>
  <si>
    <t>Das ist Faktor:</t>
  </si>
  <si>
    <t>bei Minus:</t>
  </si>
  <si>
    <t>P1</t>
  </si>
  <si>
    <t>P2</t>
  </si>
  <si>
    <t>P3</t>
  </si>
  <si>
    <t>P4</t>
  </si>
  <si>
    <t>P5</t>
  </si>
  <si>
    <t>Cape</t>
  </si>
  <si>
    <t>Gesamt-FP dieser Stufe:</t>
  </si>
  <si>
    <t>Platz anbieten für:</t>
  </si>
  <si>
    <t>bereits gefüllt mit:</t>
  </si>
  <si>
    <t xml:space="preserve"> &lt;- Minus ? -&gt;</t>
  </si>
  <si>
    <t>FP Gewinn für eine 90% Arche</t>
  </si>
  <si>
    <t>FP Gewinn für eine 80% Arche</t>
  </si>
  <si>
    <t>FP Gewinn für eine 70% Arche</t>
  </si>
  <si>
    <t xml:space="preserve"> &lt;-- gewünschter Faktor, der bezahlt werden soll</t>
  </si>
  <si>
    <t xml:space="preserve"> &lt;-- aktueller Füllstand ODER mehr als nötig eingeben, um neuen Faktor zu bekommen</t>
  </si>
  <si>
    <t xml:space="preserve"> &lt;-- max FP der Stufe</t>
  </si>
  <si>
    <t xml:space="preserve"> &lt;-- FP des Mäzen, auf dem ersten UNGESICHERTEN Platz</t>
  </si>
  <si>
    <t xml:space="preserve"> &lt;-- soviele FP bringt der zu vergebende Platz</t>
  </si>
  <si>
    <t xml:space="preserve"> &lt;-- Rest, wenn bis zum grünen Wert aufgefüllt wurde</t>
  </si>
  <si>
    <t xml:space="preserve"> &lt;-- Echter Rest nach dem aktuellen Füllstand</t>
  </si>
  <si>
    <t xml:space="preserve"> &lt;-- neuer Wert mit dem der Mäzen den Platz sichern kann</t>
  </si>
  <si>
    <t xml:space="preserve"> &lt;-- neuer Faktor durch das Überzahlen</t>
  </si>
  <si>
    <t>Hinweis:</t>
  </si>
  <si>
    <t>Es gibt zwei Möglichkeiten ein Angebot für einen Platz zu erstellen</t>
  </si>
  <si>
    <t>1. Gewünschten Faktor eintragen, und die Stufe auffüllen, bis der grüne Wert</t>
  </si>
  <si>
    <t>erreicht ist (dann ist "Ich muss noch einzahlen" auf 0)</t>
  </si>
  <si>
    <t>Zelle D26 links unten kann dann in den Chat kopiert werden</t>
  </si>
  <si>
    <t>2. Möchte ich dem gesuchten Mäzen ein paar FP mehr gönnen und/oder den</t>
  </si>
  <si>
    <t xml:space="preserve">Platz etwas attraktiver machen, kann man natürlich mit dem Faktor etwas </t>
  </si>
  <si>
    <t>herumspielen und 1,79 oder 1,76 usw. eintragen. Das ergibt aber oft krumme</t>
  </si>
  <si>
    <t>Dann rutscht "Ich muss noch einzahlen:" ins Negative und auf der rechten Seite</t>
  </si>
  <si>
    <t>Einfacher geht es, indem man bei "bereits gefüllt mit:" den Wert aus dem grünen</t>
  </si>
  <si>
    <t>Feld "wegen Mäzen auffüllen bis:" eingibt und dazu noch z.B: 4 oder 6FP dazuzählt.</t>
  </si>
  <si>
    <t>wird dann der neue Faktor angezeigt und der neue FP Wert, mit dem man den</t>
  </si>
  <si>
    <t>Natürlich muss man die Stufe dann auch soweit auffüllen, wie man in "bereits gefüllt mit:"</t>
  </si>
  <si>
    <t>eingegeben hat.</t>
  </si>
  <si>
    <t>Zelle I26 rechts unten kann man dann in den Chat kopieren</t>
  </si>
  <si>
    <t>Zahlen (ok, ich habe noch ein paar AUFRUNDEN eingebaut, jetzt dürfte es besser sein)</t>
  </si>
  <si>
    <t>Platz sichern kann. Beim Überzahlen gilt der rechte Teil der Tabelle.</t>
  </si>
  <si>
    <t>den benötigten Faktor auch hiermit ausrechnen:</t>
  </si>
  <si>
    <t>Arche</t>
  </si>
  <si>
    <t>Faktor</t>
  </si>
  <si>
    <t xml:space="preserve">Oder will man, daß z.B. eine 90% Arche genau 8 FP Gewinn machen soll, kann man sich </t>
  </si>
  <si>
    <t xml:space="preserve"> &lt;-- Ausgabe (links oder rechts)</t>
  </si>
  <si>
    <t>Es wurden also bereits insgesamt 1000 FP eingezahlt.</t>
  </si>
  <si>
    <t>lieber 1,85 geben und zahle deshalb 176 FP ein, was mir immer noch einen Gewinn</t>
  </si>
  <si>
    <t>Lohnt sich eine Investition bei Nachbarn/Gilde/Freunde ?</t>
  </si>
  <si>
    <t>Also investiere ich 153 (krumme Zahlen werden hier aufgerundet)</t>
  </si>
  <si>
    <t xml:space="preserve"> &lt;-- Bauwerk und zu vergebenden Platz eintragen</t>
  </si>
  <si>
    <t xml:space="preserve">           Forge of Empires</t>
  </si>
  <si>
    <t>Investieren beim Nachbar</t>
  </si>
  <si>
    <t>Handelt es sich um einen Freund, möchte ich ihm vielleicht anstelle der 1,61 (153 FP)</t>
  </si>
  <si>
    <t>Eigenen LG-Platz anbieten</t>
  </si>
  <si>
    <t>2. LG</t>
  </si>
  <si>
    <t>Zeus</t>
  </si>
  <si>
    <t>3. LG</t>
  </si>
  <si>
    <t>4. LG</t>
  </si>
  <si>
    <t>5. LG</t>
  </si>
  <si>
    <t>6. LG</t>
  </si>
  <si>
    <t>7. LG</t>
  </si>
  <si>
    <t>8. LG</t>
  </si>
  <si>
    <t>9. LG</t>
  </si>
  <si>
    <t>10. LG</t>
  </si>
  <si>
    <t>Aachener</t>
  </si>
  <si>
    <t>CdM</t>
  </si>
  <si>
    <t>Dein LG</t>
  </si>
  <si>
    <t>Platz für 10 weitere LGs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</si>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</sst>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2" borderId="0" xfId="0" applyNumberFormat="1" applyFill="1"/>
    <xf numFmtId="164" fontId="0" fillId="0" borderId="0" xfId="0" applyNumberFormat="1" applyFill="1"/>
    <xf numFmtId="0" fontId="0" fillId="0" borderId="0" xfId="0" applyFill="1"/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0" fontId="0" fillId="0" borderId="0" xfId="0" applyFont="1"/>
    <xf numFmtId="0" fontId="0" fillId="5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0" fillId="6" borderId="0" xfId="0" applyFill="1"/>
    <xf numFmtId="0" fontId="2" fillId="2" borderId="0" xfId="0" applyFont="1" applyFill="1"/>
  </cellXfs>
  <cellStyles count="1">
    <cellStyle name="Standard" xfId="0" builtinId="0"/>
  </cellStyles>
  <dxfs count="2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219"/>
      <tableStyleElement type="headerRow" dxfId="21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/>
  </sheetViews>
  <sheetFormatPr baseColWidth="10" defaultColWidth="9.140625" defaultRowHeight="15" x14ac:dyDescent="0.25"/>
  <cols>
    <col min="2" max="2" width="20.28515625" customWidth="1"/>
    <col min="6" max="6" width="4.28515625" customWidth="1"/>
  </cols>
  <sheetData>
    <row r="1" spans="1:13" x14ac:dyDescent="0.25">
      <c r="A1" t="s">
        <v>101</v>
      </c>
    </row>
    <row r="2" spans="1:13" ht="21" x14ac:dyDescent="0.35">
      <c r="I2" s="15" t="s">
        <v>83</v>
      </c>
    </row>
    <row r="3" spans="1:13" ht="26.25" x14ac:dyDescent="0.4">
      <c r="I3" s="16" t="s">
        <v>84</v>
      </c>
    </row>
    <row r="5" spans="1:13" x14ac:dyDescent="0.25">
      <c r="B5" s="6" t="s">
        <v>80</v>
      </c>
    </row>
    <row r="7" spans="1:13" x14ac:dyDescent="0.25">
      <c r="B7" s="7" t="s">
        <v>0</v>
      </c>
      <c r="C7" s="8"/>
      <c r="D7" s="8"/>
      <c r="E7" s="8"/>
      <c r="F7" s="8"/>
      <c r="G7" s="8"/>
      <c r="H7" s="8"/>
      <c r="I7" s="8"/>
      <c r="J7" s="8"/>
      <c r="L7" t="s">
        <v>9</v>
      </c>
      <c r="M7" t="s">
        <v>10</v>
      </c>
    </row>
    <row r="8" spans="1:13" x14ac:dyDescent="0.25">
      <c r="M8" t="s">
        <v>11</v>
      </c>
    </row>
    <row r="9" spans="1:13" x14ac:dyDescent="0.25">
      <c r="B9" t="s">
        <v>1</v>
      </c>
      <c r="C9" s="1">
        <v>0.90200000000000002</v>
      </c>
      <c r="E9" s="2"/>
      <c r="G9" t="s">
        <v>22</v>
      </c>
      <c r="M9" t="s">
        <v>12</v>
      </c>
    </row>
    <row r="10" spans="1:13" x14ac:dyDescent="0.25">
      <c r="B10" s="3" t="s">
        <v>2</v>
      </c>
      <c r="C10" s="4">
        <v>1256</v>
      </c>
      <c r="E10" s="3"/>
      <c r="M10" t="s">
        <v>15</v>
      </c>
    </row>
    <row r="11" spans="1:13" x14ac:dyDescent="0.25">
      <c r="B11" s="3" t="s">
        <v>3</v>
      </c>
      <c r="C11" s="4">
        <v>1000</v>
      </c>
      <c r="E11" s="3"/>
      <c r="M11" t="s">
        <v>78</v>
      </c>
    </row>
    <row r="12" spans="1:13" x14ac:dyDescent="0.25">
      <c r="B12" s="3" t="s">
        <v>4</v>
      </c>
      <c r="C12" s="4">
        <v>50</v>
      </c>
      <c r="M12" t="s">
        <v>16</v>
      </c>
    </row>
    <row r="13" spans="1:13" x14ac:dyDescent="0.25">
      <c r="B13" s="3" t="s">
        <v>5</v>
      </c>
      <c r="C13" s="4">
        <v>95</v>
      </c>
      <c r="G13" s="5" t="s">
        <v>20</v>
      </c>
      <c r="H13" s="5"/>
      <c r="M13" t="s">
        <v>25</v>
      </c>
    </row>
    <row r="14" spans="1:13" x14ac:dyDescent="0.25">
      <c r="B14" s="3" t="s">
        <v>6</v>
      </c>
      <c r="C14">
        <f>C10-C11</f>
        <v>256</v>
      </c>
      <c r="E14" s="3"/>
      <c r="G14" s="4">
        <v>1.85</v>
      </c>
      <c r="M14" t="s">
        <v>13</v>
      </c>
    </row>
    <row r="15" spans="1:13" x14ac:dyDescent="0.25">
      <c r="B15" s="3" t="s">
        <v>8</v>
      </c>
      <c r="C15">
        <f>ROUNDUP((C14+C12)/2,0)</f>
        <v>153</v>
      </c>
      <c r="D15" t="str">
        <f>IF(C15&lt;C14,"geht","geht nicht")</f>
        <v>geht</v>
      </c>
      <c r="E15" s="3">
        <f>C15/C13</f>
        <v>1.6105263157894736</v>
      </c>
      <c r="G15" s="5">
        <f>ROUNDUP(C13*G14,0)</f>
        <v>176</v>
      </c>
      <c r="H15" t="s">
        <v>19</v>
      </c>
      <c r="M15" t="s">
        <v>14</v>
      </c>
    </row>
    <row r="16" spans="1:13" x14ac:dyDescent="0.25">
      <c r="B16" s="3" t="s">
        <v>7</v>
      </c>
      <c r="C16">
        <f>C13*(1+C9)</f>
        <v>180.69000000000003</v>
      </c>
      <c r="E16" s="3"/>
      <c r="G16" s="5">
        <f>G15-C15</f>
        <v>23</v>
      </c>
      <c r="H16" t="s">
        <v>21</v>
      </c>
      <c r="M16" t="s">
        <v>17</v>
      </c>
    </row>
    <row r="17" spans="2:13" x14ac:dyDescent="0.25">
      <c r="B17" s="3" t="str">
        <f>IF(C17&lt;0,"Verlust:","Gewinn:")</f>
        <v>Gewinn:</v>
      </c>
      <c r="C17">
        <f>C16-C15</f>
        <v>27.690000000000026</v>
      </c>
      <c r="G17" s="5">
        <f>C16-G15</f>
        <v>4.6900000000000261</v>
      </c>
      <c r="H17" s="3" t="str">
        <f>IF(G17&lt;0,"Verlust","Gewinn")</f>
        <v>Gewinn</v>
      </c>
      <c r="M17" t="s">
        <v>23</v>
      </c>
    </row>
    <row r="18" spans="2:13" x14ac:dyDescent="0.25">
      <c r="M18" t="s">
        <v>81</v>
      </c>
    </row>
    <row r="20" spans="2:13" x14ac:dyDescent="0.25">
      <c r="M20" t="s">
        <v>85</v>
      </c>
    </row>
    <row r="21" spans="2:13" x14ac:dyDescent="0.25">
      <c r="M21" t="s">
        <v>79</v>
      </c>
    </row>
    <row r="22" spans="2:13" x14ac:dyDescent="0.25">
      <c r="M22" t="s">
        <v>24</v>
      </c>
    </row>
  </sheetData>
  <conditionalFormatting sqref="D15">
    <cfRule type="cellIs" dxfId="217" priority="7" operator="equal">
      <formula>"geht"</formula>
    </cfRule>
    <cfRule type="cellIs" dxfId="216" priority="8" operator="equal">
      <formula>"geht nicht"</formula>
    </cfRule>
  </conditionalFormatting>
  <conditionalFormatting sqref="B17">
    <cfRule type="cellIs" dxfId="215" priority="5" operator="equal">
      <formula>"Gewinn:"</formula>
    </cfRule>
    <cfRule type="cellIs" dxfId="214" priority="6" operator="equal">
      <formula>"Verlust:"</formula>
    </cfRule>
  </conditionalFormatting>
  <conditionalFormatting sqref="C17">
    <cfRule type="cellIs" dxfId="213" priority="3" operator="greaterThan">
      <formula>-1</formula>
    </cfRule>
    <cfRule type="cellIs" dxfId="212" priority="4" operator="lessThan">
      <formula>0</formula>
    </cfRule>
  </conditionalFormatting>
  <conditionalFormatting sqref="H17">
    <cfRule type="cellIs" dxfId="211" priority="1" operator="equal">
      <formula>"Gewinn"</formula>
    </cfRule>
    <cfRule type="cellIs" dxfId="210" priority="2" operator="equal">
      <formula>"Verlust"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topLeftCell="B1" workbookViewId="0">
      <selection activeCell="B1" sqref="B1"/>
    </sheetView>
  </sheetViews>
  <sheetFormatPr baseColWidth="10" defaultColWidth="9.140625" defaultRowHeight="15" x14ac:dyDescent="0.25"/>
  <cols>
    <col min="1" max="1" width="0" hidden="1" customWidth="1"/>
    <col min="3" max="3" width="11.42578125" customWidth="1"/>
    <col min="4" max="4" width="16.140625" customWidth="1"/>
    <col min="6" max="6" width="12.5703125" customWidth="1"/>
    <col min="7" max="7" width="13.85546875" customWidth="1"/>
    <col min="9" max="9" width="14.85546875" customWidth="1"/>
  </cols>
  <sheetData>
    <row r="2" spans="1:16" ht="21" x14ac:dyDescent="0.35">
      <c r="I2" s="15" t="s">
        <v>83</v>
      </c>
    </row>
    <row r="3" spans="1:16" ht="26.25" x14ac:dyDescent="0.4">
      <c r="I3" s="16" t="s">
        <v>86</v>
      </c>
    </row>
    <row r="5" spans="1:16" x14ac:dyDescent="0.25">
      <c r="A5" t="s">
        <v>34</v>
      </c>
      <c r="C5" s="6" t="s">
        <v>26</v>
      </c>
      <c r="F5" t="s">
        <v>22</v>
      </c>
    </row>
    <row r="6" spans="1:16" x14ac:dyDescent="0.25">
      <c r="A6" t="s">
        <v>35</v>
      </c>
      <c r="P6" s="6" t="s">
        <v>56</v>
      </c>
    </row>
    <row r="7" spans="1:16" x14ac:dyDescent="0.25">
      <c r="A7" t="s">
        <v>36</v>
      </c>
      <c r="C7" s="8" t="str">
        <f>CONCATENATE("Bis wohin muss ich mein LG auffüllen, damit jemand den Platz für ",E12," bekommt, unter Berücksichtigung anderer Mäzene")</f>
        <v>Bis wohin muss ich mein LG auffüllen, damit jemand den Platz für 1,9 bekommt, unter Berücksichtigung anderer Mäzene</v>
      </c>
      <c r="D7" s="8"/>
      <c r="E7" s="8"/>
      <c r="F7" s="8"/>
      <c r="G7" s="8"/>
      <c r="H7" s="8"/>
      <c r="I7" s="8"/>
      <c r="J7" s="8"/>
      <c r="K7" s="8"/>
      <c r="L7" s="8"/>
      <c r="P7" t="s">
        <v>57</v>
      </c>
    </row>
    <row r="8" spans="1:16" x14ac:dyDescent="0.25">
      <c r="A8" t="s">
        <v>37</v>
      </c>
      <c r="P8" t="s">
        <v>58</v>
      </c>
    </row>
    <row r="9" spans="1:16" x14ac:dyDescent="0.25">
      <c r="A9" t="s">
        <v>38</v>
      </c>
      <c r="C9" s="6" t="s">
        <v>27</v>
      </c>
      <c r="D9" s="4" t="s">
        <v>39</v>
      </c>
      <c r="E9" s="4" t="s">
        <v>37</v>
      </c>
      <c r="G9" s="11" t="s">
        <v>82</v>
      </c>
      <c r="P9" t="s">
        <v>59</v>
      </c>
    </row>
    <row r="10" spans="1:16" x14ac:dyDescent="0.25">
      <c r="P10" t="s">
        <v>60</v>
      </c>
    </row>
    <row r="12" spans="1:16" x14ac:dyDescent="0.25">
      <c r="C12" t="s">
        <v>41</v>
      </c>
      <c r="E12" s="4">
        <v>1.9</v>
      </c>
      <c r="G12" s="11" t="s">
        <v>47</v>
      </c>
      <c r="K12" s="9"/>
      <c r="P12" t="s">
        <v>61</v>
      </c>
    </row>
    <row r="13" spans="1:16" x14ac:dyDescent="0.25">
      <c r="C13" s="3" t="s">
        <v>40</v>
      </c>
      <c r="E13" s="4">
        <v>2809</v>
      </c>
      <c r="G13" s="11" t="s">
        <v>49</v>
      </c>
      <c r="P13" t="s">
        <v>62</v>
      </c>
    </row>
    <row r="14" spans="1:16" x14ac:dyDescent="0.25">
      <c r="C14" s="3" t="s">
        <v>42</v>
      </c>
      <c r="E14" s="4">
        <v>2600</v>
      </c>
      <c r="G14" s="11" t="s">
        <v>48</v>
      </c>
      <c r="P14" t="s">
        <v>63</v>
      </c>
    </row>
    <row r="15" spans="1:16" x14ac:dyDescent="0.25">
      <c r="C15" s="3" t="s">
        <v>4</v>
      </c>
      <c r="E15" s="4">
        <v>0</v>
      </c>
      <c r="G15" s="11" t="s">
        <v>50</v>
      </c>
      <c r="P15" t="s">
        <v>71</v>
      </c>
    </row>
    <row r="16" spans="1:16" x14ac:dyDescent="0.25">
      <c r="C16" s="3" t="s">
        <v>5</v>
      </c>
      <c r="E16" s="4">
        <v>40</v>
      </c>
      <c r="G16" s="11" t="s">
        <v>51</v>
      </c>
      <c r="P16" t="s">
        <v>65</v>
      </c>
    </row>
    <row r="17" spans="3:19" x14ac:dyDescent="0.25">
      <c r="C17" t="s">
        <v>28</v>
      </c>
      <c r="E17" s="10">
        <f>ROUNDUP(E13-(E12*E16*2)+E15,0)</f>
        <v>2657</v>
      </c>
      <c r="F17" s="12" t="str">
        <f>CONCATENATE("(Rest: ",E13-E17,")")</f>
        <v>(Rest: 152)</v>
      </c>
      <c r="J17" s="11" t="s">
        <v>52</v>
      </c>
      <c r="P17" t="s">
        <v>66</v>
      </c>
    </row>
    <row r="18" spans="3:19" x14ac:dyDescent="0.25">
      <c r="C18" t="s">
        <v>29</v>
      </c>
      <c r="E18">
        <f>E17-E14</f>
        <v>57</v>
      </c>
      <c r="F18" t="s">
        <v>43</v>
      </c>
      <c r="G18" t="s">
        <v>30</v>
      </c>
      <c r="H18">
        <f>E13-E14</f>
        <v>209</v>
      </c>
      <c r="J18" s="11" t="s">
        <v>53</v>
      </c>
      <c r="P18" t="s">
        <v>64</v>
      </c>
    </row>
    <row r="19" spans="3:19" x14ac:dyDescent="0.25">
      <c r="C19" t="s">
        <v>8</v>
      </c>
      <c r="E19">
        <f>ROUNDUP((E13-E17+E15)/2,0)</f>
        <v>76</v>
      </c>
      <c r="G19" t="s">
        <v>31</v>
      </c>
      <c r="H19">
        <f>ROUNDUP((H18+E15)/2,0)</f>
        <v>105</v>
      </c>
      <c r="J19" s="11" t="s">
        <v>54</v>
      </c>
      <c r="P19" t="s">
        <v>67</v>
      </c>
    </row>
    <row r="20" spans="3:19" x14ac:dyDescent="0.25">
      <c r="G20" t="s">
        <v>32</v>
      </c>
      <c r="H20">
        <f>ROUNDUP(H19/E16,2)</f>
        <v>2.63</v>
      </c>
      <c r="J20" s="11" t="s">
        <v>55</v>
      </c>
      <c r="P20" t="s">
        <v>72</v>
      </c>
    </row>
    <row r="21" spans="3:19" x14ac:dyDescent="0.25">
      <c r="J21" s="11"/>
      <c r="P21" t="s">
        <v>68</v>
      </c>
    </row>
    <row r="22" spans="3:19" x14ac:dyDescent="0.25">
      <c r="C22" t="s">
        <v>44</v>
      </c>
      <c r="E22">
        <f>(1.9*E16)-E19</f>
        <v>0</v>
      </c>
      <c r="H22">
        <f>(1.9*E16)-H19</f>
        <v>-29</v>
      </c>
      <c r="I22" t="s">
        <v>44</v>
      </c>
      <c r="P22" t="s">
        <v>69</v>
      </c>
    </row>
    <row r="23" spans="3:19" x14ac:dyDescent="0.25">
      <c r="C23" t="s">
        <v>45</v>
      </c>
      <c r="E23">
        <f>(1.8*E16)-E19</f>
        <v>-4</v>
      </c>
      <c r="H23">
        <f>(1.8*E16)-H19</f>
        <v>-33</v>
      </c>
      <c r="I23" t="s">
        <v>45</v>
      </c>
      <c r="P23" t="s">
        <v>70</v>
      </c>
    </row>
    <row r="24" spans="3:19" x14ac:dyDescent="0.25">
      <c r="C24" t="s">
        <v>46</v>
      </c>
      <c r="E24">
        <f>(1.7*E16)-E19</f>
        <v>-8</v>
      </c>
      <c r="H24">
        <f>(1.7*E16)-H19</f>
        <v>-37</v>
      </c>
      <c r="I24" t="s">
        <v>46</v>
      </c>
    </row>
    <row r="25" spans="3:19" x14ac:dyDescent="0.25">
      <c r="P25" t="s">
        <v>76</v>
      </c>
    </row>
    <row r="26" spans="3:19" x14ac:dyDescent="0.25">
      <c r="H26" t="s">
        <v>33</v>
      </c>
      <c r="P26" t="s">
        <v>73</v>
      </c>
    </row>
    <row r="27" spans="3:19" x14ac:dyDescent="0.25">
      <c r="C27" s="13" t="str">
        <f>CONCATENATE("Ausgabe für Chat bei ",E12," (LG gefüllt mit ",E17,"):")</f>
        <v>Ausgabe für Chat bei 1,9 (LG gefüllt mit 2657):</v>
      </c>
      <c r="H27" s="13" t="str">
        <f>CONCATENATE("Ausgabe für Chat bei ",H20," (LG gefüllt mit ",E14,")")</f>
        <v>Ausgabe für Chat bei 2,63 (LG gefüllt mit 2600)</v>
      </c>
    </row>
    <row r="28" spans="3:19" x14ac:dyDescent="0.25">
      <c r="Q28" s="12" t="s">
        <v>74</v>
      </c>
      <c r="R28" s="12" t="s">
        <v>18</v>
      </c>
      <c r="S28" s="12" t="s">
        <v>75</v>
      </c>
    </row>
    <row r="29" spans="3:19" x14ac:dyDescent="0.25">
      <c r="D29" s="17" t="str">
        <f>CONCATENATE(D9," ",E9," für ",E12," (",E19," FP)")</f>
        <v>Cape P4 für 1,9 (76 FP)</v>
      </c>
      <c r="E29" s="17"/>
      <c r="H29" s="3"/>
      <c r="I29" s="17" t="str">
        <f>CONCATENATE(D9," ",E9," für ",H20," (",H19," FP)")</f>
        <v>Cape P4 für 2,63 (105 FP)</v>
      </c>
      <c r="J29" s="17"/>
      <c r="L29" s="11" t="s">
        <v>77</v>
      </c>
      <c r="Q29" s="1">
        <v>0.9</v>
      </c>
      <c r="R29" s="4">
        <v>8</v>
      </c>
      <c r="S29">
        <f>(((Q29*E16)-R29)/E16)+1</f>
        <v>1.7</v>
      </c>
    </row>
  </sheetData>
  <mergeCells count="2">
    <mergeCell ref="D29:E29"/>
    <mergeCell ref="I29:J29"/>
  </mergeCells>
  <conditionalFormatting sqref="D28:E28 F28:F29 D30:F30 C28:C30">
    <cfRule type="expression" dxfId="209" priority="2">
      <formula>$E$18&gt;-1</formula>
    </cfRule>
  </conditionalFormatting>
  <conditionalFormatting sqref="I28:J28 H28:H29 H30:J30 K28:K30">
    <cfRule type="expression" dxfId="208" priority="1">
      <formula>$E$18&lt;0</formula>
    </cfRule>
  </conditionalFormatting>
  <dataValidations count="1">
    <dataValidation type="list" allowBlank="1" showInputMessage="1" showErrorMessage="1" sqref="E9">
      <formula1>$A$5:$A$9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2"/>
  <sheetViews>
    <sheetView workbookViewId="0">
      <selection activeCell="B4" sqref="B4"/>
    </sheetView>
  </sheetViews>
  <sheetFormatPr baseColWidth="10" defaultRowHeight="15" x14ac:dyDescent="0.25"/>
  <sheetData>
    <row r="3" spans="1:13" ht="26.25" x14ac:dyDescent="0.4">
      <c r="B3" s="18" t="s">
        <v>100</v>
      </c>
    </row>
    <row r="5" spans="1:13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x14ac:dyDescent="0.25">
      <c r="B7" s="14" t="s">
        <v>27</v>
      </c>
      <c r="C7" s="20" t="s">
        <v>88</v>
      </c>
      <c r="D7" s="4" t="s">
        <v>34</v>
      </c>
      <c r="F7" s="11" t="s">
        <v>82</v>
      </c>
    </row>
    <row r="10" spans="1:13" x14ac:dyDescent="0.25">
      <c r="B10" t="s">
        <v>41</v>
      </c>
      <c r="D10" s="4">
        <v>1.9</v>
      </c>
      <c r="F10" s="11" t="s">
        <v>47</v>
      </c>
      <c r="J10" s="9"/>
    </row>
    <row r="11" spans="1:13" x14ac:dyDescent="0.25">
      <c r="B11" s="3" t="s">
        <v>40</v>
      </c>
      <c r="D11" s="4">
        <v>380</v>
      </c>
      <c r="F11" s="11" t="s">
        <v>49</v>
      </c>
    </row>
    <row r="12" spans="1:13" x14ac:dyDescent="0.25">
      <c r="B12" s="3" t="s">
        <v>42</v>
      </c>
      <c r="D12" s="4">
        <v>0</v>
      </c>
      <c r="F12" s="11" t="s">
        <v>48</v>
      </c>
    </row>
    <row r="13" spans="1:13" x14ac:dyDescent="0.25">
      <c r="B13" s="3" t="s">
        <v>4</v>
      </c>
      <c r="D13" s="4">
        <v>0</v>
      </c>
      <c r="F13" s="11" t="s">
        <v>50</v>
      </c>
    </row>
    <row r="14" spans="1:13" x14ac:dyDescent="0.25">
      <c r="B14" s="3" t="s">
        <v>5</v>
      </c>
      <c r="D14" s="4">
        <v>40</v>
      </c>
      <c r="F14" s="11" t="s">
        <v>51</v>
      </c>
    </row>
    <row r="15" spans="1:13" x14ac:dyDescent="0.25">
      <c r="B15" t="s">
        <v>28</v>
      </c>
      <c r="D15" s="10">
        <f>ROUNDUP(D11-(D10*D14*2)+D13,0)</f>
        <v>228</v>
      </c>
      <c r="E15" s="12" t="str">
        <f>CONCATENATE("(Rest: ",D11-D15,")")</f>
        <v>(Rest: 152)</v>
      </c>
      <c r="I15" s="11" t="s">
        <v>52</v>
      </c>
    </row>
    <row r="16" spans="1:13" x14ac:dyDescent="0.25">
      <c r="B16" t="s">
        <v>29</v>
      </c>
      <c r="D16">
        <f>D15-D12</f>
        <v>228</v>
      </c>
      <c r="E16" t="s">
        <v>43</v>
      </c>
      <c r="F16" t="s">
        <v>30</v>
      </c>
      <c r="G16">
        <f>D11-D12</f>
        <v>380</v>
      </c>
      <c r="I16" s="11" t="s">
        <v>53</v>
      </c>
    </row>
    <row r="17" spans="1:13" x14ac:dyDescent="0.25">
      <c r="B17" t="s">
        <v>8</v>
      </c>
      <c r="D17">
        <f>ROUNDUP((D11-D15+D13)/2,0)</f>
        <v>76</v>
      </c>
      <c r="F17" t="s">
        <v>31</v>
      </c>
      <c r="G17">
        <f>ROUNDUP((G16+D13)/2,0)</f>
        <v>190</v>
      </c>
      <c r="I17" s="11" t="s">
        <v>54</v>
      </c>
    </row>
    <row r="18" spans="1:13" x14ac:dyDescent="0.25">
      <c r="F18" t="s">
        <v>32</v>
      </c>
      <c r="G18">
        <f>ROUNDUP(G17/D14,2)</f>
        <v>4.75</v>
      </c>
      <c r="I18" s="11" t="s">
        <v>55</v>
      </c>
    </row>
    <row r="19" spans="1:13" x14ac:dyDescent="0.25">
      <c r="I19" s="11"/>
    </row>
    <row r="20" spans="1:13" x14ac:dyDescent="0.25">
      <c r="B20" t="s">
        <v>44</v>
      </c>
      <c r="D20">
        <f>(1.9*D14)-D17</f>
        <v>0</v>
      </c>
      <c r="G20">
        <f>(1.9*D14)-G17</f>
        <v>-114</v>
      </c>
      <c r="H20" t="s">
        <v>44</v>
      </c>
    </row>
    <row r="21" spans="1:13" x14ac:dyDescent="0.25">
      <c r="B21" t="s">
        <v>45</v>
      </c>
      <c r="D21">
        <f>(1.8*D14)-D17</f>
        <v>-4</v>
      </c>
      <c r="G21">
        <f>(1.8*D14)-G17</f>
        <v>-118</v>
      </c>
      <c r="H21" t="s">
        <v>45</v>
      </c>
    </row>
    <row r="22" spans="1:13" x14ac:dyDescent="0.25">
      <c r="B22" t="s">
        <v>46</v>
      </c>
      <c r="D22">
        <f>(1.7*D14)-D17</f>
        <v>-8</v>
      </c>
      <c r="G22">
        <f>(1.7*D14)-G17</f>
        <v>-122</v>
      </c>
      <c r="H22" t="s">
        <v>46</v>
      </c>
    </row>
    <row r="24" spans="1:13" x14ac:dyDescent="0.25">
      <c r="G24" t="s">
        <v>33</v>
      </c>
    </row>
    <row r="25" spans="1:13" x14ac:dyDescent="0.25">
      <c r="B25" s="13" t="str">
        <f>CONCATENATE("Ausgabe für Chat bei ",D10," (LG gefüllt mit ",D15,"):")</f>
        <v>Ausgabe für Chat bei 1,9 (LG gefüllt mit 228):</v>
      </c>
      <c r="G25" s="13" t="str">
        <f>CONCATENATE("Ausgabe für Chat bei ",G18," (LG gefüllt mit ",D12,")")</f>
        <v>Ausgabe für Chat bei 4,75 (LG gefüllt mit 0)</v>
      </c>
    </row>
    <row r="27" spans="1:13" x14ac:dyDescent="0.25">
      <c r="C27" s="17" t="str">
        <f>CONCATENATE(C7," ",D7," für ",D10," (",D17," FP)")</f>
        <v>Zeus P1 für 1,9 (76 FP)</v>
      </c>
      <c r="D27" s="17"/>
      <c r="G27" s="3"/>
      <c r="H27" s="17" t="str">
        <f>CONCATENATE(C7," ",D7," für ",G18," (",G17," FP)")</f>
        <v>Zeus P1 für 4,75 (190 FP)</v>
      </c>
      <c r="I27" s="17"/>
      <c r="K27" s="11" t="s">
        <v>77</v>
      </c>
    </row>
    <row r="30" spans="1:13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2" spans="1:13" x14ac:dyDescent="0.25">
      <c r="B32" s="14" t="s">
        <v>87</v>
      </c>
      <c r="C32" s="20" t="s">
        <v>97</v>
      </c>
      <c r="D32" s="4" t="s">
        <v>34</v>
      </c>
      <c r="F32" s="11" t="s">
        <v>82</v>
      </c>
    </row>
    <row r="35" spans="2:10" x14ac:dyDescent="0.25">
      <c r="B35" t="s">
        <v>41</v>
      </c>
      <c r="D35" s="4">
        <v>1.9</v>
      </c>
      <c r="F35" s="11" t="s">
        <v>47</v>
      </c>
      <c r="J35" s="9"/>
    </row>
    <row r="36" spans="2:10" x14ac:dyDescent="0.25">
      <c r="B36" s="3" t="s">
        <v>40</v>
      </c>
      <c r="D36" s="4">
        <v>460</v>
      </c>
      <c r="F36" s="11" t="s">
        <v>49</v>
      </c>
    </row>
    <row r="37" spans="2:10" x14ac:dyDescent="0.25">
      <c r="B37" s="3" t="s">
        <v>42</v>
      </c>
      <c r="D37" s="4">
        <v>0</v>
      </c>
      <c r="F37" s="11" t="s">
        <v>48</v>
      </c>
    </row>
    <row r="38" spans="2:10" x14ac:dyDescent="0.25">
      <c r="B38" s="3" t="s">
        <v>4</v>
      </c>
      <c r="D38" s="4">
        <v>0</v>
      </c>
      <c r="F38" s="11" t="s">
        <v>50</v>
      </c>
    </row>
    <row r="39" spans="2:10" x14ac:dyDescent="0.25">
      <c r="B39" s="3" t="s">
        <v>5</v>
      </c>
      <c r="D39" s="4">
        <v>50</v>
      </c>
      <c r="F39" s="11" t="s">
        <v>51</v>
      </c>
    </row>
    <row r="40" spans="2:10" x14ac:dyDescent="0.25">
      <c r="B40" t="s">
        <v>28</v>
      </c>
      <c r="D40" s="10">
        <f>ROUNDUP(D36-(D35*D39*2)+D38,0)</f>
        <v>270</v>
      </c>
      <c r="E40" s="12" t="str">
        <f>CONCATENATE("(Rest: ",D36-D40,")")</f>
        <v>(Rest: 190)</v>
      </c>
      <c r="I40" s="11" t="s">
        <v>52</v>
      </c>
    </row>
    <row r="41" spans="2:10" x14ac:dyDescent="0.25">
      <c r="B41" t="s">
        <v>29</v>
      </c>
      <c r="D41">
        <f>D40-D37</f>
        <v>270</v>
      </c>
      <c r="E41" t="s">
        <v>43</v>
      </c>
      <c r="F41" t="s">
        <v>30</v>
      </c>
      <c r="G41">
        <f>D36-D37</f>
        <v>460</v>
      </c>
      <c r="I41" s="11" t="s">
        <v>53</v>
      </c>
    </row>
    <row r="42" spans="2:10" x14ac:dyDescent="0.25">
      <c r="B42" t="s">
        <v>8</v>
      </c>
      <c r="D42">
        <f>ROUNDUP((D36-D40+D38)/2,0)</f>
        <v>95</v>
      </c>
      <c r="F42" t="s">
        <v>31</v>
      </c>
      <c r="G42">
        <f>ROUNDUP((G41+D38)/2,0)</f>
        <v>230</v>
      </c>
      <c r="I42" s="11" t="s">
        <v>54</v>
      </c>
    </row>
    <row r="43" spans="2:10" x14ac:dyDescent="0.25">
      <c r="F43" t="s">
        <v>32</v>
      </c>
      <c r="G43">
        <f>ROUNDUP(G42/D39,2)</f>
        <v>4.5999999999999996</v>
      </c>
      <c r="I43" s="11" t="s">
        <v>55</v>
      </c>
    </row>
    <row r="44" spans="2:10" x14ac:dyDescent="0.25">
      <c r="I44" s="11"/>
    </row>
    <row r="45" spans="2:10" x14ac:dyDescent="0.25">
      <c r="B45" t="s">
        <v>44</v>
      </c>
      <c r="D45">
        <f>(1.9*D39)-D42</f>
        <v>0</v>
      </c>
      <c r="G45">
        <f>(1.9*D39)-G42</f>
        <v>-135</v>
      </c>
      <c r="H45" t="s">
        <v>44</v>
      </c>
    </row>
    <row r="46" spans="2:10" x14ac:dyDescent="0.25">
      <c r="B46" t="s">
        <v>45</v>
      </c>
      <c r="D46">
        <f>(1.8*D39)-D42</f>
        <v>-5</v>
      </c>
      <c r="G46">
        <f>(1.8*D39)-G42</f>
        <v>-140</v>
      </c>
      <c r="H46" t="s">
        <v>45</v>
      </c>
    </row>
    <row r="47" spans="2:10" x14ac:dyDescent="0.25">
      <c r="B47" t="s">
        <v>46</v>
      </c>
      <c r="D47">
        <f>(1.7*D39)-D42</f>
        <v>-10</v>
      </c>
      <c r="G47">
        <f>(1.7*D39)-G42</f>
        <v>-145</v>
      </c>
      <c r="H47" t="s">
        <v>46</v>
      </c>
    </row>
    <row r="49" spans="1:13" x14ac:dyDescent="0.25">
      <c r="G49" t="s">
        <v>33</v>
      </c>
    </row>
    <row r="50" spans="1:13" x14ac:dyDescent="0.25">
      <c r="B50" s="13" t="str">
        <f>CONCATENATE("Ausgabe für Chat bei ",D35," (LG gefüllt mit ",D40,"):")</f>
        <v>Ausgabe für Chat bei 1,9 (LG gefüllt mit 270):</v>
      </c>
      <c r="G50" s="13" t="str">
        <f>CONCATENATE("Ausgabe für Chat bei ",G43," (LG gefüllt mit ",D37,")")</f>
        <v>Ausgabe für Chat bei 4,6 (LG gefüllt mit 0)</v>
      </c>
    </row>
    <row r="52" spans="1:13" x14ac:dyDescent="0.25">
      <c r="C52" s="17" t="str">
        <f>CONCATENATE(C32," ",D32," für ",D35," (",D42," FP)")</f>
        <v>Aachener P1 für 1,9 (95 FP)</v>
      </c>
      <c r="D52" s="17"/>
      <c r="G52" s="3"/>
      <c r="H52" s="17" t="str">
        <f>CONCATENATE(C32," ",D32," für ",G43," (",G42," FP)")</f>
        <v>Aachener P1 für 4,6 (230 FP)</v>
      </c>
      <c r="I52" s="17"/>
      <c r="K52" s="11" t="s">
        <v>77</v>
      </c>
    </row>
    <row r="55" spans="1:13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7" spans="1:13" x14ac:dyDescent="0.25">
      <c r="B57" s="14" t="s">
        <v>89</v>
      </c>
      <c r="C57" s="20" t="s">
        <v>98</v>
      </c>
      <c r="D57" s="4" t="s">
        <v>34</v>
      </c>
      <c r="F57" s="11" t="s">
        <v>82</v>
      </c>
    </row>
    <row r="60" spans="1:13" x14ac:dyDescent="0.25">
      <c r="B60" t="s">
        <v>41</v>
      </c>
      <c r="D60" s="4">
        <v>1.9</v>
      </c>
      <c r="F60" s="11" t="s">
        <v>47</v>
      </c>
      <c r="J60" s="9"/>
    </row>
    <row r="61" spans="1:13" x14ac:dyDescent="0.25">
      <c r="B61" s="3" t="s">
        <v>40</v>
      </c>
      <c r="D61" s="4">
        <v>700</v>
      </c>
      <c r="F61" s="11" t="s">
        <v>49</v>
      </c>
    </row>
    <row r="62" spans="1:13" x14ac:dyDescent="0.25">
      <c r="B62" s="3" t="s">
        <v>42</v>
      </c>
      <c r="D62" s="4">
        <v>0</v>
      </c>
      <c r="F62" s="11" t="s">
        <v>48</v>
      </c>
    </row>
    <row r="63" spans="1:13" x14ac:dyDescent="0.25">
      <c r="B63" s="3" t="s">
        <v>4</v>
      </c>
      <c r="D63" s="4">
        <v>0</v>
      </c>
      <c r="F63" s="11" t="s">
        <v>50</v>
      </c>
    </row>
    <row r="64" spans="1:13" x14ac:dyDescent="0.25">
      <c r="B64" s="3" t="s">
        <v>5</v>
      </c>
      <c r="D64" s="4">
        <v>70</v>
      </c>
      <c r="F64" s="11" t="s">
        <v>51</v>
      </c>
    </row>
    <row r="65" spans="1:13" x14ac:dyDescent="0.25">
      <c r="B65" t="s">
        <v>28</v>
      </c>
      <c r="D65" s="10">
        <f>ROUNDUP(D61-(D60*D64*2)+D63,0)</f>
        <v>434</v>
      </c>
      <c r="E65" s="12" t="str">
        <f>CONCATENATE("(Rest: ",D61-D65,")")</f>
        <v>(Rest: 266)</v>
      </c>
      <c r="I65" s="11" t="s">
        <v>52</v>
      </c>
    </row>
    <row r="66" spans="1:13" x14ac:dyDescent="0.25">
      <c r="B66" t="s">
        <v>29</v>
      </c>
      <c r="D66">
        <f>D65-D62</f>
        <v>434</v>
      </c>
      <c r="E66" t="s">
        <v>43</v>
      </c>
      <c r="F66" t="s">
        <v>30</v>
      </c>
      <c r="G66">
        <f>D61-D62</f>
        <v>700</v>
      </c>
      <c r="I66" s="11" t="s">
        <v>53</v>
      </c>
    </row>
    <row r="67" spans="1:13" x14ac:dyDescent="0.25">
      <c r="B67" t="s">
        <v>8</v>
      </c>
      <c r="D67">
        <f>ROUNDUP((D61-D65+D63)/2,0)</f>
        <v>133</v>
      </c>
      <c r="F67" t="s">
        <v>31</v>
      </c>
      <c r="G67">
        <f>ROUNDUP((G66+D63)/2,0)</f>
        <v>350</v>
      </c>
      <c r="I67" s="11" t="s">
        <v>54</v>
      </c>
    </row>
    <row r="68" spans="1:13" x14ac:dyDescent="0.25">
      <c r="F68" t="s">
        <v>32</v>
      </c>
      <c r="G68">
        <f>ROUNDUP(G67/D64,2)</f>
        <v>5</v>
      </c>
      <c r="I68" s="11" t="s">
        <v>55</v>
      </c>
    </row>
    <row r="69" spans="1:13" x14ac:dyDescent="0.25">
      <c r="I69" s="11"/>
    </row>
    <row r="70" spans="1:13" x14ac:dyDescent="0.25">
      <c r="B70" t="s">
        <v>44</v>
      </c>
      <c r="D70">
        <f>(1.9*D64)-D67</f>
        <v>0</v>
      </c>
      <c r="G70">
        <f>(1.9*D64)-G67</f>
        <v>-217</v>
      </c>
      <c r="H70" t="s">
        <v>44</v>
      </c>
    </row>
    <row r="71" spans="1:13" x14ac:dyDescent="0.25">
      <c r="B71" t="s">
        <v>45</v>
      </c>
      <c r="D71">
        <f>(1.8*D64)-D67</f>
        <v>-7</v>
      </c>
      <c r="G71">
        <f>(1.8*D64)-G67</f>
        <v>-224</v>
      </c>
      <c r="H71" t="s">
        <v>45</v>
      </c>
    </row>
    <row r="72" spans="1:13" x14ac:dyDescent="0.25">
      <c r="B72" t="s">
        <v>46</v>
      </c>
      <c r="D72">
        <f>(1.7*D64)-D67</f>
        <v>-14</v>
      </c>
      <c r="G72">
        <f>(1.7*D64)-G67</f>
        <v>-231</v>
      </c>
      <c r="H72" t="s">
        <v>46</v>
      </c>
    </row>
    <row r="74" spans="1:13" x14ac:dyDescent="0.25">
      <c r="G74" t="s">
        <v>33</v>
      </c>
    </row>
    <row r="75" spans="1:13" x14ac:dyDescent="0.25">
      <c r="B75" s="13" t="str">
        <f>CONCATENATE("Ausgabe für Chat bei ",D60," (LG gefüllt mit ",D65,"):")</f>
        <v>Ausgabe für Chat bei 1,9 (LG gefüllt mit 434):</v>
      </c>
      <c r="G75" s="13" t="str">
        <f>CONCATENATE("Ausgabe für Chat bei ",G68," (LG gefüllt mit ",D62,")")</f>
        <v>Ausgabe für Chat bei 5 (LG gefüllt mit 0)</v>
      </c>
    </row>
    <row r="77" spans="1:13" x14ac:dyDescent="0.25">
      <c r="C77" s="17" t="str">
        <f>CONCATENATE(C57," ",D57," für ",D60," (",D67," FP)")</f>
        <v>CdM P1 für 1,9 (133 FP)</v>
      </c>
      <c r="D77" s="17"/>
      <c r="G77" s="3"/>
      <c r="H77" s="17" t="str">
        <f>CONCATENATE(C57," ",D57," für ",G68," (",G67," FP)")</f>
        <v>CdM P1 für 5 (350 FP)</v>
      </c>
      <c r="I77" s="17"/>
      <c r="K77" s="11" t="s">
        <v>77</v>
      </c>
    </row>
    <row r="80" spans="1:13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2" spans="2:10" x14ac:dyDescent="0.25">
      <c r="B82" s="14" t="s">
        <v>90</v>
      </c>
      <c r="C82" s="20" t="s">
        <v>99</v>
      </c>
      <c r="D82" s="4" t="s">
        <v>34</v>
      </c>
      <c r="F82" s="11" t="s">
        <v>82</v>
      </c>
    </row>
    <row r="85" spans="2:10" x14ac:dyDescent="0.25">
      <c r="B85" t="s">
        <v>41</v>
      </c>
      <c r="D85" s="4">
        <v>1.9</v>
      </c>
      <c r="F85" s="11" t="s">
        <v>47</v>
      </c>
      <c r="J85" s="9"/>
    </row>
    <row r="86" spans="2:10" x14ac:dyDescent="0.25">
      <c r="B86" s="3" t="s">
        <v>40</v>
      </c>
      <c r="D86" s="4">
        <v>700</v>
      </c>
      <c r="F86" s="11" t="s">
        <v>49</v>
      </c>
    </row>
    <row r="87" spans="2:10" x14ac:dyDescent="0.25">
      <c r="B87" s="3" t="s">
        <v>42</v>
      </c>
      <c r="D87" s="4">
        <v>0</v>
      </c>
      <c r="F87" s="11" t="s">
        <v>48</v>
      </c>
    </row>
    <row r="88" spans="2:10" x14ac:dyDescent="0.25">
      <c r="B88" s="3" t="s">
        <v>4</v>
      </c>
      <c r="D88" s="4">
        <v>0</v>
      </c>
      <c r="F88" s="11" t="s">
        <v>50</v>
      </c>
    </row>
    <row r="89" spans="2:10" x14ac:dyDescent="0.25">
      <c r="B89" s="3" t="s">
        <v>5</v>
      </c>
      <c r="D89" s="4">
        <v>70</v>
      </c>
      <c r="F89" s="11" t="s">
        <v>51</v>
      </c>
    </row>
    <row r="90" spans="2:10" x14ac:dyDescent="0.25">
      <c r="B90" t="s">
        <v>28</v>
      </c>
      <c r="D90" s="10">
        <f>ROUNDUP(D86-(D85*D89*2)+D88,0)</f>
        <v>434</v>
      </c>
      <c r="E90" s="12" t="str">
        <f>CONCATENATE("(Rest: ",D86-D90,")")</f>
        <v>(Rest: 266)</v>
      </c>
      <c r="I90" s="11" t="s">
        <v>52</v>
      </c>
    </row>
    <row r="91" spans="2:10" x14ac:dyDescent="0.25">
      <c r="B91" t="s">
        <v>29</v>
      </c>
      <c r="D91">
        <f>D90-D87</f>
        <v>434</v>
      </c>
      <c r="E91" t="s">
        <v>43</v>
      </c>
      <c r="F91" t="s">
        <v>30</v>
      </c>
      <c r="G91">
        <f>D86-D87</f>
        <v>700</v>
      </c>
      <c r="I91" s="11" t="s">
        <v>53</v>
      </c>
    </row>
    <row r="92" spans="2:10" x14ac:dyDescent="0.25">
      <c r="B92" t="s">
        <v>8</v>
      </c>
      <c r="D92">
        <f>ROUNDUP((D86-D90+D88)/2,0)</f>
        <v>133</v>
      </c>
      <c r="F92" t="s">
        <v>31</v>
      </c>
      <c r="G92">
        <f>ROUNDUP((G91+D88)/2,0)</f>
        <v>350</v>
      </c>
      <c r="I92" s="11" t="s">
        <v>54</v>
      </c>
    </row>
    <row r="93" spans="2:10" x14ac:dyDescent="0.25">
      <c r="F93" t="s">
        <v>32</v>
      </c>
      <c r="G93">
        <f>ROUNDUP(G92/D89,2)</f>
        <v>5</v>
      </c>
      <c r="I93" s="11" t="s">
        <v>55</v>
      </c>
    </row>
    <row r="94" spans="2:10" x14ac:dyDescent="0.25">
      <c r="I94" s="11"/>
    </row>
    <row r="95" spans="2:10" x14ac:dyDescent="0.25">
      <c r="B95" t="s">
        <v>44</v>
      </c>
      <c r="D95">
        <f>(1.9*D89)-D92</f>
        <v>0</v>
      </c>
      <c r="G95">
        <f>(1.9*D89)-G92</f>
        <v>-217</v>
      </c>
      <c r="H95" t="s">
        <v>44</v>
      </c>
    </row>
    <row r="96" spans="2:10" x14ac:dyDescent="0.25">
      <c r="B96" t="s">
        <v>45</v>
      </c>
      <c r="D96">
        <f>(1.8*D89)-D92</f>
        <v>-7</v>
      </c>
      <c r="G96">
        <f>(1.8*D89)-G92</f>
        <v>-224</v>
      </c>
      <c r="H96" t="s">
        <v>45</v>
      </c>
    </row>
    <row r="97" spans="1:13" x14ac:dyDescent="0.25">
      <c r="B97" t="s">
        <v>46</v>
      </c>
      <c r="D97">
        <f>(1.7*D89)-D92</f>
        <v>-14</v>
      </c>
      <c r="G97">
        <f>(1.7*D89)-G92</f>
        <v>-231</v>
      </c>
      <c r="H97" t="s">
        <v>46</v>
      </c>
    </row>
    <row r="99" spans="1:13" x14ac:dyDescent="0.25">
      <c r="G99" t="s">
        <v>33</v>
      </c>
    </row>
    <row r="100" spans="1:13" x14ac:dyDescent="0.25">
      <c r="B100" s="13" t="str">
        <f>CONCATENATE("Ausgabe für Chat bei ",D85," (LG gefüllt mit ",D90,"):")</f>
        <v>Ausgabe für Chat bei 1,9 (LG gefüllt mit 434):</v>
      </c>
      <c r="G100" s="13" t="str">
        <f>CONCATENATE("Ausgabe für Chat bei ",G93," (LG gefüllt mit ",D87,")")</f>
        <v>Ausgabe für Chat bei 5 (LG gefüllt mit 0)</v>
      </c>
    </row>
    <row r="102" spans="1:13" x14ac:dyDescent="0.25">
      <c r="C102" s="17" t="str">
        <f>CONCATENATE(C82," ",D82," für ",D85," (",D92," FP)")</f>
        <v>Dein LG P1 für 1,9 (133 FP)</v>
      </c>
      <c r="D102" s="17"/>
      <c r="G102" s="3"/>
      <c r="H102" s="17" t="str">
        <f>CONCATENATE(C82," ",D82," für ",G93," (",G92," FP)")</f>
        <v>Dein LG P1 für 5 (350 FP)</v>
      </c>
      <c r="I102" s="17"/>
      <c r="K102" s="11" t="s">
        <v>77</v>
      </c>
    </row>
    <row r="105" spans="1:13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</row>
    <row r="107" spans="1:13" x14ac:dyDescent="0.25">
      <c r="B107" s="14" t="s">
        <v>91</v>
      </c>
      <c r="C107" s="20" t="s">
        <v>99</v>
      </c>
      <c r="D107" s="4" t="s">
        <v>34</v>
      </c>
      <c r="F107" s="11" t="s">
        <v>82</v>
      </c>
    </row>
    <row r="110" spans="1:13" x14ac:dyDescent="0.25">
      <c r="B110" t="s">
        <v>41</v>
      </c>
      <c r="D110" s="4">
        <v>1.9</v>
      </c>
      <c r="F110" s="11" t="s">
        <v>47</v>
      </c>
      <c r="J110" s="9"/>
    </row>
    <row r="111" spans="1:13" x14ac:dyDescent="0.25">
      <c r="B111" s="3" t="s">
        <v>40</v>
      </c>
      <c r="D111" s="4">
        <v>700</v>
      </c>
      <c r="F111" s="11" t="s">
        <v>49</v>
      </c>
    </row>
    <row r="112" spans="1:13" x14ac:dyDescent="0.25">
      <c r="B112" s="3" t="s">
        <v>42</v>
      </c>
      <c r="D112" s="4">
        <v>0</v>
      </c>
      <c r="F112" s="11" t="s">
        <v>48</v>
      </c>
    </row>
    <row r="113" spans="2:11" x14ac:dyDescent="0.25">
      <c r="B113" s="3" t="s">
        <v>4</v>
      </c>
      <c r="D113" s="4">
        <v>0</v>
      </c>
      <c r="F113" s="11" t="s">
        <v>50</v>
      </c>
    </row>
    <row r="114" spans="2:11" x14ac:dyDescent="0.25">
      <c r="B114" s="3" t="s">
        <v>5</v>
      </c>
      <c r="D114" s="4">
        <v>70</v>
      </c>
      <c r="F114" s="11" t="s">
        <v>51</v>
      </c>
    </row>
    <row r="115" spans="2:11" x14ac:dyDescent="0.25">
      <c r="B115" t="s">
        <v>28</v>
      </c>
      <c r="D115" s="10">
        <f>ROUNDUP(D111-(D110*D114*2)+D113,0)</f>
        <v>434</v>
      </c>
      <c r="E115" s="12" t="str">
        <f>CONCATENATE("(Rest: ",D111-D115,")")</f>
        <v>(Rest: 266)</v>
      </c>
      <c r="I115" s="11" t="s">
        <v>52</v>
      </c>
    </row>
    <row r="116" spans="2:11" x14ac:dyDescent="0.25">
      <c r="B116" t="s">
        <v>29</v>
      </c>
      <c r="D116">
        <f>D115-D112</f>
        <v>434</v>
      </c>
      <c r="E116" t="s">
        <v>43</v>
      </c>
      <c r="F116" t="s">
        <v>30</v>
      </c>
      <c r="G116">
        <f>D111-D112</f>
        <v>700</v>
      </c>
      <c r="I116" s="11" t="s">
        <v>53</v>
      </c>
    </row>
    <row r="117" spans="2:11" x14ac:dyDescent="0.25">
      <c r="B117" t="s">
        <v>8</v>
      </c>
      <c r="D117">
        <f>ROUNDUP((D111-D115+D113)/2,0)</f>
        <v>133</v>
      </c>
      <c r="F117" t="s">
        <v>31</v>
      </c>
      <c r="G117">
        <f>ROUNDUP((G116+D113)/2,0)</f>
        <v>350</v>
      </c>
      <c r="I117" s="11" t="s">
        <v>54</v>
      </c>
    </row>
    <row r="118" spans="2:11" x14ac:dyDescent="0.25">
      <c r="F118" t="s">
        <v>32</v>
      </c>
      <c r="G118">
        <f>ROUNDUP(G117/D114,2)</f>
        <v>5</v>
      </c>
      <c r="I118" s="11" t="s">
        <v>55</v>
      </c>
    </row>
    <row r="119" spans="2:11" x14ac:dyDescent="0.25">
      <c r="I119" s="11"/>
    </row>
    <row r="120" spans="2:11" x14ac:dyDescent="0.25">
      <c r="B120" t="s">
        <v>44</v>
      </c>
      <c r="D120">
        <f>(1.9*D114)-D117</f>
        <v>0</v>
      </c>
      <c r="G120">
        <f>(1.9*D114)-G117</f>
        <v>-217</v>
      </c>
      <c r="H120" t="s">
        <v>44</v>
      </c>
    </row>
    <row r="121" spans="2:11" x14ac:dyDescent="0.25">
      <c r="B121" t="s">
        <v>45</v>
      </c>
      <c r="D121">
        <f>(1.8*D114)-D117</f>
        <v>-7</v>
      </c>
      <c r="G121">
        <f>(1.8*D114)-G117</f>
        <v>-224</v>
      </c>
      <c r="H121" t="s">
        <v>45</v>
      </c>
    </row>
    <row r="122" spans="2:11" x14ac:dyDescent="0.25">
      <c r="B122" t="s">
        <v>46</v>
      </c>
      <c r="D122">
        <f>(1.7*D114)-D117</f>
        <v>-14</v>
      </c>
      <c r="G122">
        <f>(1.7*D114)-G117</f>
        <v>-231</v>
      </c>
      <c r="H122" t="s">
        <v>46</v>
      </c>
    </row>
    <row r="124" spans="2:11" x14ac:dyDescent="0.25">
      <c r="G124" t="s">
        <v>33</v>
      </c>
    </row>
    <row r="125" spans="2:11" x14ac:dyDescent="0.25">
      <c r="B125" s="13" t="str">
        <f>CONCATENATE("Ausgabe für Chat bei ",D110," (LG gefüllt mit ",D115,"):")</f>
        <v>Ausgabe für Chat bei 1,9 (LG gefüllt mit 434):</v>
      </c>
      <c r="G125" s="13" t="str">
        <f>CONCATENATE("Ausgabe für Chat bei ",G118," (LG gefüllt mit ",D112,")")</f>
        <v>Ausgabe für Chat bei 5 (LG gefüllt mit 0)</v>
      </c>
    </row>
    <row r="127" spans="2:11" x14ac:dyDescent="0.25">
      <c r="C127" s="17" t="str">
        <f>CONCATENATE(C107," ",D107," für ",D110," (",D117," FP)")</f>
        <v>Dein LG P1 für 1,9 (133 FP)</v>
      </c>
      <c r="D127" s="17"/>
      <c r="G127" s="3"/>
      <c r="H127" s="17" t="str">
        <f>CONCATENATE(C107," ",D107," für ",G118," (",G117," FP)")</f>
        <v>Dein LG P1 für 5 (350 FP)</v>
      </c>
      <c r="I127" s="17"/>
      <c r="K127" s="11" t="s">
        <v>77</v>
      </c>
    </row>
    <row r="130" spans="1:13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2" spans="1:13" x14ac:dyDescent="0.25">
      <c r="B132" s="14" t="s">
        <v>92</v>
      </c>
      <c r="C132" s="20" t="s">
        <v>99</v>
      </c>
      <c r="D132" s="4" t="s">
        <v>34</v>
      </c>
      <c r="F132" s="11" t="s">
        <v>82</v>
      </c>
    </row>
    <row r="135" spans="1:13" x14ac:dyDescent="0.25">
      <c r="B135" t="s">
        <v>41</v>
      </c>
      <c r="D135" s="4">
        <v>1.9</v>
      </c>
      <c r="F135" s="11" t="s">
        <v>47</v>
      </c>
      <c r="J135" s="9"/>
    </row>
    <row r="136" spans="1:13" x14ac:dyDescent="0.25">
      <c r="B136" s="3" t="s">
        <v>40</v>
      </c>
      <c r="D136" s="4">
        <v>700</v>
      </c>
      <c r="F136" s="11" t="s">
        <v>49</v>
      </c>
    </row>
    <row r="137" spans="1:13" x14ac:dyDescent="0.25">
      <c r="B137" s="3" t="s">
        <v>42</v>
      </c>
      <c r="D137" s="4">
        <v>0</v>
      </c>
      <c r="F137" s="11" t="s">
        <v>48</v>
      </c>
    </row>
    <row r="138" spans="1:13" x14ac:dyDescent="0.25">
      <c r="B138" s="3" t="s">
        <v>4</v>
      </c>
      <c r="D138" s="4">
        <v>0</v>
      </c>
      <c r="F138" s="11" t="s">
        <v>50</v>
      </c>
    </row>
    <row r="139" spans="1:13" x14ac:dyDescent="0.25">
      <c r="B139" s="3" t="s">
        <v>5</v>
      </c>
      <c r="D139" s="4">
        <v>70</v>
      </c>
      <c r="F139" s="11" t="s">
        <v>51</v>
      </c>
    </row>
    <row r="140" spans="1:13" x14ac:dyDescent="0.25">
      <c r="B140" t="s">
        <v>28</v>
      </c>
      <c r="D140" s="10">
        <f>ROUNDUP(D136-(D135*D139*2)+D138,0)</f>
        <v>434</v>
      </c>
      <c r="E140" s="12" t="str">
        <f>CONCATENATE("(Rest: ",D136-D140,")")</f>
        <v>(Rest: 266)</v>
      </c>
      <c r="I140" s="11" t="s">
        <v>52</v>
      </c>
    </row>
    <row r="141" spans="1:13" x14ac:dyDescent="0.25">
      <c r="B141" t="s">
        <v>29</v>
      </c>
      <c r="D141">
        <f>D140-D137</f>
        <v>434</v>
      </c>
      <c r="E141" t="s">
        <v>43</v>
      </c>
      <c r="F141" t="s">
        <v>30</v>
      </c>
      <c r="G141">
        <f>D136-D137</f>
        <v>700</v>
      </c>
      <c r="I141" s="11" t="s">
        <v>53</v>
      </c>
    </row>
    <row r="142" spans="1:13" x14ac:dyDescent="0.25">
      <c r="B142" t="s">
        <v>8</v>
      </c>
      <c r="D142">
        <f>ROUNDUP((D136-D140+D138)/2,0)</f>
        <v>133</v>
      </c>
      <c r="F142" t="s">
        <v>31</v>
      </c>
      <c r="G142">
        <f>ROUNDUP((G141+D138)/2,0)</f>
        <v>350</v>
      </c>
      <c r="I142" s="11" t="s">
        <v>54</v>
      </c>
    </row>
    <row r="143" spans="1:13" x14ac:dyDescent="0.25">
      <c r="F143" t="s">
        <v>32</v>
      </c>
      <c r="G143">
        <f>ROUNDUP(G142/D139,2)</f>
        <v>5</v>
      </c>
      <c r="I143" s="11" t="s">
        <v>55</v>
      </c>
    </row>
    <row r="144" spans="1:13" x14ac:dyDescent="0.25">
      <c r="I144" s="11"/>
    </row>
    <row r="145" spans="1:13" x14ac:dyDescent="0.25">
      <c r="B145" t="s">
        <v>44</v>
      </c>
      <c r="D145">
        <f>(1.9*D139)-D142</f>
        <v>0</v>
      </c>
      <c r="G145">
        <f>(1.9*D139)-G142</f>
        <v>-217</v>
      </c>
      <c r="H145" t="s">
        <v>44</v>
      </c>
    </row>
    <row r="146" spans="1:13" x14ac:dyDescent="0.25">
      <c r="B146" t="s">
        <v>45</v>
      </c>
      <c r="D146">
        <f>(1.8*D139)-D142</f>
        <v>-7</v>
      </c>
      <c r="G146">
        <f>(1.8*D139)-G142</f>
        <v>-224</v>
      </c>
      <c r="H146" t="s">
        <v>45</v>
      </c>
    </row>
    <row r="147" spans="1:13" x14ac:dyDescent="0.25">
      <c r="B147" t="s">
        <v>46</v>
      </c>
      <c r="D147">
        <f>(1.7*D139)-D142</f>
        <v>-14</v>
      </c>
      <c r="G147">
        <f>(1.7*D139)-G142</f>
        <v>-231</v>
      </c>
      <c r="H147" t="s">
        <v>46</v>
      </c>
    </row>
    <row r="149" spans="1:13" x14ac:dyDescent="0.25">
      <c r="G149" t="s">
        <v>33</v>
      </c>
    </row>
    <row r="150" spans="1:13" x14ac:dyDescent="0.25">
      <c r="B150" s="13" t="str">
        <f>CONCATENATE("Ausgabe für Chat bei ",D135," (LG gefüllt mit ",D140,"):")</f>
        <v>Ausgabe für Chat bei 1,9 (LG gefüllt mit 434):</v>
      </c>
      <c r="G150" s="13" t="str">
        <f>CONCATENATE("Ausgabe für Chat bei ",G143," (LG gefüllt mit ",D137,")")</f>
        <v>Ausgabe für Chat bei 5 (LG gefüllt mit 0)</v>
      </c>
    </row>
    <row r="152" spans="1:13" x14ac:dyDescent="0.25">
      <c r="C152" s="17" t="str">
        <f>CONCATENATE(C132," ",D132," für ",D135," (",D142," FP)")</f>
        <v>Dein LG P1 für 1,9 (133 FP)</v>
      </c>
      <c r="D152" s="17"/>
      <c r="G152" s="3"/>
      <c r="H152" s="17" t="str">
        <f>CONCATENATE(C132," ",D132," für ",G143," (",G142," FP)")</f>
        <v>Dein LG P1 für 5 (350 FP)</v>
      </c>
      <c r="I152" s="17"/>
      <c r="K152" s="11" t="s">
        <v>77</v>
      </c>
    </row>
    <row r="155" spans="1:13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</row>
    <row r="157" spans="1:13" x14ac:dyDescent="0.25">
      <c r="B157" s="14" t="s">
        <v>93</v>
      </c>
      <c r="C157" s="20" t="s">
        <v>99</v>
      </c>
      <c r="D157" s="4" t="s">
        <v>34</v>
      </c>
      <c r="F157" s="11" t="s">
        <v>82</v>
      </c>
    </row>
    <row r="160" spans="1:13" x14ac:dyDescent="0.25">
      <c r="B160" t="s">
        <v>41</v>
      </c>
      <c r="D160" s="4">
        <v>1.9</v>
      </c>
      <c r="F160" s="11" t="s">
        <v>47</v>
      </c>
      <c r="J160" s="9"/>
    </row>
    <row r="161" spans="2:9" x14ac:dyDescent="0.25">
      <c r="B161" s="3" t="s">
        <v>40</v>
      </c>
      <c r="D161" s="4">
        <v>700</v>
      </c>
      <c r="F161" s="11" t="s">
        <v>49</v>
      </c>
    </row>
    <row r="162" spans="2:9" x14ac:dyDescent="0.25">
      <c r="B162" s="3" t="s">
        <v>42</v>
      </c>
      <c r="D162" s="4">
        <v>0</v>
      </c>
      <c r="F162" s="11" t="s">
        <v>48</v>
      </c>
    </row>
    <row r="163" spans="2:9" x14ac:dyDescent="0.25">
      <c r="B163" s="3" t="s">
        <v>4</v>
      </c>
      <c r="D163" s="4">
        <v>0</v>
      </c>
      <c r="F163" s="11" t="s">
        <v>50</v>
      </c>
    </row>
    <row r="164" spans="2:9" x14ac:dyDescent="0.25">
      <c r="B164" s="3" t="s">
        <v>5</v>
      </c>
      <c r="D164" s="4">
        <v>70</v>
      </c>
      <c r="F164" s="11" t="s">
        <v>51</v>
      </c>
    </row>
    <row r="165" spans="2:9" x14ac:dyDescent="0.25">
      <c r="B165" t="s">
        <v>28</v>
      </c>
      <c r="D165" s="10">
        <f>ROUNDUP(D161-(D160*D164*2)+D163,0)</f>
        <v>434</v>
      </c>
      <c r="E165" s="12" t="str">
        <f>CONCATENATE("(Rest: ",D161-D165,")")</f>
        <v>(Rest: 266)</v>
      </c>
      <c r="I165" s="11" t="s">
        <v>52</v>
      </c>
    </row>
    <row r="166" spans="2:9" x14ac:dyDescent="0.25">
      <c r="B166" t="s">
        <v>29</v>
      </c>
      <c r="D166">
        <f>D165-D162</f>
        <v>434</v>
      </c>
      <c r="E166" t="s">
        <v>43</v>
      </c>
      <c r="F166" t="s">
        <v>30</v>
      </c>
      <c r="G166">
        <f>D161-D162</f>
        <v>700</v>
      </c>
      <c r="I166" s="11" t="s">
        <v>53</v>
      </c>
    </row>
    <row r="167" spans="2:9" x14ac:dyDescent="0.25">
      <c r="B167" t="s">
        <v>8</v>
      </c>
      <c r="D167">
        <f>ROUNDUP((D161-D165+D163)/2,0)</f>
        <v>133</v>
      </c>
      <c r="F167" t="s">
        <v>31</v>
      </c>
      <c r="G167">
        <f>ROUNDUP((G166+D163)/2,0)</f>
        <v>350</v>
      </c>
      <c r="I167" s="11" t="s">
        <v>54</v>
      </c>
    </row>
    <row r="168" spans="2:9" x14ac:dyDescent="0.25">
      <c r="F168" t="s">
        <v>32</v>
      </c>
      <c r="G168">
        <f>ROUNDUP(G167/D164,2)</f>
        <v>5</v>
      </c>
      <c r="I168" s="11" t="s">
        <v>55</v>
      </c>
    </row>
    <row r="169" spans="2:9" x14ac:dyDescent="0.25">
      <c r="I169" s="11"/>
    </row>
    <row r="170" spans="2:9" x14ac:dyDescent="0.25">
      <c r="B170" t="s">
        <v>44</v>
      </c>
      <c r="D170">
        <f>(1.9*D164)-D167</f>
        <v>0</v>
      </c>
      <c r="G170">
        <f>(1.9*D164)-G167</f>
        <v>-217</v>
      </c>
      <c r="H170" t="s">
        <v>44</v>
      </c>
    </row>
    <row r="171" spans="2:9" x14ac:dyDescent="0.25">
      <c r="B171" t="s">
        <v>45</v>
      </c>
      <c r="D171">
        <f>(1.8*D164)-D167</f>
        <v>-7</v>
      </c>
      <c r="G171">
        <f>(1.8*D164)-G167</f>
        <v>-224</v>
      </c>
      <c r="H171" t="s">
        <v>45</v>
      </c>
    </row>
    <row r="172" spans="2:9" x14ac:dyDescent="0.25">
      <c r="B172" t="s">
        <v>46</v>
      </c>
      <c r="D172">
        <f>(1.7*D164)-D167</f>
        <v>-14</v>
      </c>
      <c r="G172">
        <f>(1.7*D164)-G167</f>
        <v>-231</v>
      </c>
      <c r="H172" t="s">
        <v>46</v>
      </c>
    </row>
    <row r="174" spans="2:9" x14ac:dyDescent="0.25">
      <c r="G174" t="s">
        <v>33</v>
      </c>
    </row>
    <row r="175" spans="2:9" x14ac:dyDescent="0.25">
      <c r="B175" s="13" t="str">
        <f>CONCATENATE("Ausgabe für Chat bei ",D160," (LG gefüllt mit ",D165,"):")</f>
        <v>Ausgabe für Chat bei 1,9 (LG gefüllt mit 434):</v>
      </c>
      <c r="G175" s="13" t="str">
        <f>CONCATENATE("Ausgabe für Chat bei ",G168," (LG gefüllt mit ",D162,")")</f>
        <v>Ausgabe für Chat bei 5 (LG gefüllt mit 0)</v>
      </c>
    </row>
    <row r="177" spans="1:13" x14ac:dyDescent="0.25">
      <c r="C177" s="17" t="str">
        <f>CONCATENATE(C157," ",D157," für ",D160," (",D167," FP)")</f>
        <v>Dein LG P1 für 1,9 (133 FP)</v>
      </c>
      <c r="D177" s="17"/>
      <c r="G177" s="3"/>
      <c r="H177" s="17" t="str">
        <f>CONCATENATE(C157," ",D157," für ",G168," (",G167," FP)")</f>
        <v>Dein LG P1 für 5 (350 FP)</v>
      </c>
      <c r="I177" s="17"/>
      <c r="K177" s="11" t="s">
        <v>77</v>
      </c>
    </row>
    <row r="180" spans="1:13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2" spans="1:13" x14ac:dyDescent="0.25">
      <c r="B182" s="14" t="s">
        <v>94</v>
      </c>
      <c r="C182" s="20" t="s">
        <v>99</v>
      </c>
      <c r="D182" s="4" t="s">
        <v>34</v>
      </c>
      <c r="F182" s="11" t="s">
        <v>82</v>
      </c>
    </row>
    <row r="185" spans="1:13" x14ac:dyDescent="0.25">
      <c r="B185" t="s">
        <v>41</v>
      </c>
      <c r="D185" s="4">
        <v>1.9</v>
      </c>
      <c r="F185" s="11" t="s">
        <v>47</v>
      </c>
      <c r="J185" s="9"/>
    </row>
    <row r="186" spans="1:13" x14ac:dyDescent="0.25">
      <c r="B186" s="3" t="s">
        <v>40</v>
      </c>
      <c r="D186" s="4">
        <v>700</v>
      </c>
      <c r="F186" s="11" t="s">
        <v>49</v>
      </c>
    </row>
    <row r="187" spans="1:13" x14ac:dyDescent="0.25">
      <c r="B187" s="3" t="s">
        <v>42</v>
      </c>
      <c r="D187" s="4">
        <v>0</v>
      </c>
      <c r="F187" s="11" t="s">
        <v>48</v>
      </c>
    </row>
    <row r="188" spans="1:13" x14ac:dyDescent="0.25">
      <c r="B188" s="3" t="s">
        <v>4</v>
      </c>
      <c r="D188" s="4">
        <v>0</v>
      </c>
      <c r="F188" s="11" t="s">
        <v>50</v>
      </c>
    </row>
    <row r="189" spans="1:13" x14ac:dyDescent="0.25">
      <c r="B189" s="3" t="s">
        <v>5</v>
      </c>
      <c r="D189" s="4">
        <v>70</v>
      </c>
      <c r="F189" s="11" t="s">
        <v>51</v>
      </c>
    </row>
    <row r="190" spans="1:13" x14ac:dyDescent="0.25">
      <c r="B190" t="s">
        <v>28</v>
      </c>
      <c r="D190" s="10">
        <f>ROUNDUP(D186-(D185*D189*2)+D188,0)</f>
        <v>434</v>
      </c>
      <c r="E190" s="12" t="str">
        <f>CONCATENATE("(Rest: ",D186-D190,")")</f>
        <v>(Rest: 266)</v>
      </c>
      <c r="I190" s="11" t="s">
        <v>52</v>
      </c>
    </row>
    <row r="191" spans="1:13" x14ac:dyDescent="0.25">
      <c r="B191" t="s">
        <v>29</v>
      </c>
      <c r="D191">
        <f>D190-D187</f>
        <v>434</v>
      </c>
      <c r="E191" t="s">
        <v>43</v>
      </c>
      <c r="F191" t="s">
        <v>30</v>
      </c>
      <c r="G191">
        <f>D186-D187</f>
        <v>700</v>
      </c>
      <c r="I191" s="11" t="s">
        <v>53</v>
      </c>
    </row>
    <row r="192" spans="1:13" x14ac:dyDescent="0.25">
      <c r="B192" t="s">
        <v>8</v>
      </c>
      <c r="D192">
        <f>ROUNDUP((D186-D190+D188)/2,0)</f>
        <v>133</v>
      </c>
      <c r="F192" t="s">
        <v>31</v>
      </c>
      <c r="G192">
        <f>ROUNDUP((G191+D188)/2,0)</f>
        <v>350</v>
      </c>
      <c r="I192" s="11" t="s">
        <v>54</v>
      </c>
    </row>
    <row r="193" spans="1:13" x14ac:dyDescent="0.25">
      <c r="F193" t="s">
        <v>32</v>
      </c>
      <c r="G193">
        <f>ROUNDUP(G192/D189,2)</f>
        <v>5</v>
      </c>
      <c r="I193" s="11" t="s">
        <v>55</v>
      </c>
    </row>
    <row r="194" spans="1:13" x14ac:dyDescent="0.25">
      <c r="I194" s="11"/>
    </row>
    <row r="195" spans="1:13" x14ac:dyDescent="0.25">
      <c r="B195" t="s">
        <v>44</v>
      </c>
      <c r="D195">
        <f>(1.9*D189)-D192</f>
        <v>0</v>
      </c>
      <c r="G195">
        <f>(1.9*D189)-G192</f>
        <v>-217</v>
      </c>
      <c r="H195" t="s">
        <v>44</v>
      </c>
    </row>
    <row r="196" spans="1:13" x14ac:dyDescent="0.25">
      <c r="B196" t="s">
        <v>45</v>
      </c>
      <c r="D196">
        <f>(1.8*D189)-D192</f>
        <v>-7</v>
      </c>
      <c r="G196">
        <f>(1.8*D189)-G192</f>
        <v>-224</v>
      </c>
      <c r="H196" t="s">
        <v>45</v>
      </c>
    </row>
    <row r="197" spans="1:13" x14ac:dyDescent="0.25">
      <c r="B197" t="s">
        <v>46</v>
      </c>
      <c r="D197">
        <f>(1.7*D189)-D192</f>
        <v>-14</v>
      </c>
      <c r="G197">
        <f>(1.7*D189)-G192</f>
        <v>-231</v>
      </c>
      <c r="H197" t="s">
        <v>46</v>
      </c>
    </row>
    <row r="199" spans="1:13" x14ac:dyDescent="0.25">
      <c r="G199" t="s">
        <v>33</v>
      </c>
    </row>
    <row r="200" spans="1:13" x14ac:dyDescent="0.25">
      <c r="B200" s="13" t="str">
        <f>CONCATENATE("Ausgabe für Chat bei ",D185," (LG gefüllt mit ",D190,"):")</f>
        <v>Ausgabe für Chat bei 1,9 (LG gefüllt mit 434):</v>
      </c>
      <c r="G200" s="13" t="str">
        <f>CONCATENATE("Ausgabe für Chat bei ",G193," (LG gefüllt mit ",D187,")")</f>
        <v>Ausgabe für Chat bei 5 (LG gefüllt mit 0)</v>
      </c>
    </row>
    <row r="202" spans="1:13" x14ac:dyDescent="0.25">
      <c r="C202" s="17" t="str">
        <f>CONCATENATE(C182," ",D182," für ",D185," (",D192," FP)")</f>
        <v>Dein LG P1 für 1,9 (133 FP)</v>
      </c>
      <c r="D202" s="17"/>
      <c r="G202" s="3"/>
      <c r="H202" s="17" t="str">
        <f>CONCATENATE(C182," ",D182," für ",G193," (",G192," FP)")</f>
        <v>Dein LG P1 für 5 (350 FP)</v>
      </c>
      <c r="I202" s="17"/>
      <c r="K202" s="11" t="s">
        <v>77</v>
      </c>
    </row>
    <row r="205" spans="1:13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7" spans="1:13" x14ac:dyDescent="0.25">
      <c r="B207" s="14" t="s">
        <v>95</v>
      </c>
      <c r="C207" s="20" t="s">
        <v>99</v>
      </c>
      <c r="D207" s="4" t="s">
        <v>34</v>
      </c>
      <c r="F207" s="11" t="s">
        <v>82</v>
      </c>
    </row>
    <row r="210" spans="2:10" x14ac:dyDescent="0.25">
      <c r="B210" t="s">
        <v>41</v>
      </c>
      <c r="D210" s="4">
        <v>1.9</v>
      </c>
      <c r="F210" s="11" t="s">
        <v>47</v>
      </c>
      <c r="J210" s="9"/>
    </row>
    <row r="211" spans="2:10" x14ac:dyDescent="0.25">
      <c r="B211" s="3" t="s">
        <v>40</v>
      </c>
      <c r="D211" s="4">
        <v>700</v>
      </c>
      <c r="F211" s="11" t="s">
        <v>49</v>
      </c>
    </row>
    <row r="212" spans="2:10" x14ac:dyDescent="0.25">
      <c r="B212" s="3" t="s">
        <v>42</v>
      </c>
      <c r="D212" s="4">
        <v>0</v>
      </c>
      <c r="F212" s="11" t="s">
        <v>48</v>
      </c>
    </row>
    <row r="213" spans="2:10" x14ac:dyDescent="0.25">
      <c r="B213" s="3" t="s">
        <v>4</v>
      </c>
      <c r="D213" s="4">
        <v>0</v>
      </c>
      <c r="F213" s="11" t="s">
        <v>50</v>
      </c>
    </row>
    <row r="214" spans="2:10" x14ac:dyDescent="0.25">
      <c r="B214" s="3" t="s">
        <v>5</v>
      </c>
      <c r="D214" s="4">
        <v>70</v>
      </c>
      <c r="F214" s="11" t="s">
        <v>51</v>
      </c>
    </row>
    <row r="215" spans="2:10" x14ac:dyDescent="0.25">
      <c r="B215" t="s">
        <v>28</v>
      </c>
      <c r="D215" s="10">
        <f>ROUNDUP(D211-(D210*D214*2)+D213,0)</f>
        <v>434</v>
      </c>
      <c r="E215" s="12" t="str">
        <f>CONCATENATE("(Rest: ",D211-D215,")")</f>
        <v>(Rest: 266)</v>
      </c>
      <c r="I215" s="11" t="s">
        <v>52</v>
      </c>
    </row>
    <row r="216" spans="2:10" x14ac:dyDescent="0.25">
      <c r="B216" t="s">
        <v>29</v>
      </c>
      <c r="D216">
        <f>D215-D212</f>
        <v>434</v>
      </c>
      <c r="E216" t="s">
        <v>43</v>
      </c>
      <c r="F216" t="s">
        <v>30</v>
      </c>
      <c r="G216">
        <f>D211-D212</f>
        <v>700</v>
      </c>
      <c r="I216" s="11" t="s">
        <v>53</v>
      </c>
    </row>
    <row r="217" spans="2:10" x14ac:dyDescent="0.25">
      <c r="B217" t="s">
        <v>8</v>
      </c>
      <c r="D217">
        <f>ROUNDUP((D211-D215+D213)/2,0)</f>
        <v>133</v>
      </c>
      <c r="F217" t="s">
        <v>31</v>
      </c>
      <c r="G217">
        <f>ROUNDUP((G216+D213)/2,0)</f>
        <v>350</v>
      </c>
      <c r="I217" s="11" t="s">
        <v>54</v>
      </c>
    </row>
    <row r="218" spans="2:10" x14ac:dyDescent="0.25">
      <c r="F218" t="s">
        <v>32</v>
      </c>
      <c r="G218">
        <f>ROUNDUP(G217/D214,2)</f>
        <v>5</v>
      </c>
      <c r="I218" s="11" t="s">
        <v>55</v>
      </c>
    </row>
    <row r="219" spans="2:10" x14ac:dyDescent="0.25">
      <c r="I219" s="11"/>
    </row>
    <row r="220" spans="2:10" x14ac:dyDescent="0.25">
      <c r="B220" t="s">
        <v>44</v>
      </c>
      <c r="D220">
        <f>(1.9*D214)-D217</f>
        <v>0</v>
      </c>
      <c r="G220">
        <f>(1.9*D214)-G217</f>
        <v>-217</v>
      </c>
      <c r="H220" t="s">
        <v>44</v>
      </c>
    </row>
    <row r="221" spans="2:10" x14ac:dyDescent="0.25">
      <c r="B221" t="s">
        <v>45</v>
      </c>
      <c r="D221">
        <f>(1.8*D214)-D217</f>
        <v>-7</v>
      </c>
      <c r="G221">
        <f>(1.8*D214)-G217</f>
        <v>-224</v>
      </c>
      <c r="H221" t="s">
        <v>45</v>
      </c>
    </row>
    <row r="222" spans="2:10" x14ac:dyDescent="0.25">
      <c r="B222" t="s">
        <v>46</v>
      </c>
      <c r="D222">
        <f>(1.7*D214)-D217</f>
        <v>-14</v>
      </c>
      <c r="G222">
        <f>(1.7*D214)-G217</f>
        <v>-231</v>
      </c>
      <c r="H222" t="s">
        <v>46</v>
      </c>
    </row>
    <row r="224" spans="2:10" x14ac:dyDescent="0.25">
      <c r="G224" t="s">
        <v>33</v>
      </c>
    </row>
    <row r="225" spans="1:13" x14ac:dyDescent="0.25">
      <c r="B225" s="13" t="str">
        <f>CONCATENATE("Ausgabe für Chat bei ",D210," (LG gefüllt mit ",D215,"):")</f>
        <v>Ausgabe für Chat bei 1,9 (LG gefüllt mit 434):</v>
      </c>
      <c r="G225" s="13" t="str">
        <f>CONCATENATE("Ausgabe für Chat bei ",G218," (LG gefüllt mit ",D212,")")</f>
        <v>Ausgabe für Chat bei 5 (LG gefüllt mit 0)</v>
      </c>
    </row>
    <row r="227" spans="1:13" x14ac:dyDescent="0.25">
      <c r="C227" s="17" t="str">
        <f>CONCATENATE(C207," ",D207," für ",D210," (",D217," FP)")</f>
        <v>Dein LG P1 für 1,9 (133 FP)</v>
      </c>
      <c r="D227" s="17"/>
      <c r="G227" s="3"/>
      <c r="H227" s="17" t="str">
        <f>CONCATENATE(C207," ",D207," für ",G218," (",G217," FP)")</f>
        <v>Dein LG P1 für 5 (350 FP)</v>
      </c>
      <c r="I227" s="17"/>
      <c r="K227" s="11" t="s">
        <v>77</v>
      </c>
    </row>
    <row r="230" spans="1:13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2" spans="1:13" x14ac:dyDescent="0.25">
      <c r="B232" s="14" t="s">
        <v>96</v>
      </c>
      <c r="C232" s="20" t="s">
        <v>99</v>
      </c>
      <c r="D232" s="4" t="s">
        <v>34</v>
      </c>
      <c r="F232" s="11" t="s">
        <v>82</v>
      </c>
    </row>
    <row r="235" spans="1:13" x14ac:dyDescent="0.25">
      <c r="B235" t="s">
        <v>41</v>
      </c>
      <c r="D235" s="4">
        <v>1.9</v>
      </c>
      <c r="F235" s="11" t="s">
        <v>47</v>
      </c>
      <c r="J235" s="9"/>
    </row>
    <row r="236" spans="1:13" x14ac:dyDescent="0.25">
      <c r="B236" s="3" t="s">
        <v>40</v>
      </c>
      <c r="D236" s="4">
        <v>700</v>
      </c>
      <c r="F236" s="11" t="s">
        <v>49</v>
      </c>
    </row>
    <row r="237" spans="1:13" x14ac:dyDescent="0.25">
      <c r="B237" s="3" t="s">
        <v>42</v>
      </c>
      <c r="D237" s="4">
        <v>0</v>
      </c>
      <c r="F237" s="11" t="s">
        <v>48</v>
      </c>
    </row>
    <row r="238" spans="1:13" x14ac:dyDescent="0.25">
      <c r="B238" s="3" t="s">
        <v>4</v>
      </c>
      <c r="D238" s="4">
        <v>0</v>
      </c>
      <c r="F238" s="11" t="s">
        <v>50</v>
      </c>
    </row>
    <row r="239" spans="1:13" x14ac:dyDescent="0.25">
      <c r="B239" s="3" t="s">
        <v>5</v>
      </c>
      <c r="D239" s="4">
        <v>70</v>
      </c>
      <c r="F239" s="11" t="s">
        <v>51</v>
      </c>
    </row>
    <row r="240" spans="1:13" x14ac:dyDescent="0.25">
      <c r="B240" t="s">
        <v>28</v>
      </c>
      <c r="D240" s="10">
        <f>ROUNDUP(D236-(D235*D239*2)+D238,0)</f>
        <v>434</v>
      </c>
      <c r="E240" s="12" t="str">
        <f>CONCATENATE("(Rest: ",D236-D240,")")</f>
        <v>(Rest: 266)</v>
      </c>
      <c r="I240" s="11" t="s">
        <v>52</v>
      </c>
    </row>
    <row r="241" spans="2:11" x14ac:dyDescent="0.25">
      <c r="B241" t="s">
        <v>29</v>
      </c>
      <c r="D241">
        <f>D240-D237</f>
        <v>434</v>
      </c>
      <c r="E241" t="s">
        <v>43</v>
      </c>
      <c r="F241" t="s">
        <v>30</v>
      </c>
      <c r="G241">
        <f>D236-D237</f>
        <v>700</v>
      </c>
      <c r="I241" s="11" t="s">
        <v>53</v>
      </c>
    </row>
    <row r="242" spans="2:11" x14ac:dyDescent="0.25">
      <c r="B242" t="s">
        <v>8</v>
      </c>
      <c r="D242">
        <f>ROUNDUP((D236-D240+D238)/2,0)</f>
        <v>133</v>
      </c>
      <c r="F242" t="s">
        <v>31</v>
      </c>
      <c r="G242">
        <f>ROUNDUP((G241+D238)/2,0)</f>
        <v>350</v>
      </c>
      <c r="I242" s="11" t="s">
        <v>54</v>
      </c>
    </row>
    <row r="243" spans="2:11" x14ac:dyDescent="0.25">
      <c r="F243" t="s">
        <v>32</v>
      </c>
      <c r="G243">
        <f>ROUNDUP(G242/D239,2)</f>
        <v>5</v>
      </c>
      <c r="I243" s="11" t="s">
        <v>55</v>
      </c>
    </row>
    <row r="244" spans="2:11" x14ac:dyDescent="0.25">
      <c r="I244" s="11"/>
    </row>
    <row r="245" spans="2:11" x14ac:dyDescent="0.25">
      <c r="B245" t="s">
        <v>44</v>
      </c>
      <c r="D245">
        <f>(1.9*D239)-D242</f>
        <v>0</v>
      </c>
      <c r="G245">
        <f>(1.9*D239)-G242</f>
        <v>-217</v>
      </c>
      <c r="H245" t="s">
        <v>44</v>
      </c>
    </row>
    <row r="246" spans="2:11" x14ac:dyDescent="0.25">
      <c r="B246" t="s">
        <v>45</v>
      </c>
      <c r="D246">
        <f>(1.8*D239)-D242</f>
        <v>-7</v>
      </c>
      <c r="G246">
        <f>(1.8*D239)-G242</f>
        <v>-224</v>
      </c>
      <c r="H246" t="s">
        <v>45</v>
      </c>
    </row>
    <row r="247" spans="2:11" x14ac:dyDescent="0.25">
      <c r="B247" t="s">
        <v>46</v>
      </c>
      <c r="D247">
        <f>(1.7*D239)-D242</f>
        <v>-14</v>
      </c>
      <c r="G247">
        <f>(1.7*D239)-G242</f>
        <v>-231</v>
      </c>
      <c r="H247" t="s">
        <v>46</v>
      </c>
    </row>
    <row r="249" spans="2:11" x14ac:dyDescent="0.25">
      <c r="G249" t="s">
        <v>33</v>
      </c>
    </row>
    <row r="250" spans="2:11" x14ac:dyDescent="0.25">
      <c r="B250" s="13" t="str">
        <f>CONCATENATE("Ausgabe für Chat bei ",D235," (LG gefüllt mit ",D240,"):")</f>
        <v>Ausgabe für Chat bei 1,9 (LG gefüllt mit 434):</v>
      </c>
      <c r="G250" s="13" t="str">
        <f>CONCATENATE("Ausgabe für Chat bei ",G243," (LG gefüllt mit ",D237,")")</f>
        <v>Ausgabe für Chat bei 5 (LG gefüllt mit 0)</v>
      </c>
    </row>
    <row r="252" spans="2:11" x14ac:dyDescent="0.25">
      <c r="C252" s="17" t="str">
        <f>CONCATENATE(C232," ",D232," für ",D235," (",D242," FP)")</f>
        <v>Dein LG P1 für 1,9 (133 FP)</v>
      </c>
      <c r="D252" s="17"/>
      <c r="G252" s="3"/>
      <c r="H252" s="17" t="str">
        <f>CONCATENATE(C232," ",D232," für ",G243," (",G242," FP)")</f>
        <v>Dein LG P1 für 5 (350 FP)</v>
      </c>
      <c r="I252" s="17"/>
      <c r="K252" s="11" t="s">
        <v>77</v>
      </c>
    </row>
  </sheetData>
  <mergeCells count="20">
    <mergeCell ref="C252:D252"/>
    <mergeCell ref="H252:I252"/>
    <mergeCell ref="C177:D177"/>
    <mergeCell ref="H177:I177"/>
    <mergeCell ref="C202:D202"/>
    <mergeCell ref="H202:I202"/>
    <mergeCell ref="C227:D227"/>
    <mergeCell ref="H227:I227"/>
    <mergeCell ref="C102:D102"/>
    <mergeCell ref="H102:I102"/>
    <mergeCell ref="C127:D127"/>
    <mergeCell ref="H127:I127"/>
    <mergeCell ref="C152:D152"/>
    <mergeCell ref="H152:I152"/>
    <mergeCell ref="C27:D27"/>
    <mergeCell ref="H27:I27"/>
    <mergeCell ref="C52:D52"/>
    <mergeCell ref="H52:I52"/>
    <mergeCell ref="C77:D77"/>
    <mergeCell ref="H77:I77"/>
  </mergeCells>
  <conditionalFormatting sqref="C26:D26 E26:E27 C28:E28 B26:B28">
    <cfRule type="expression" dxfId="39" priority="20">
      <formula>$D$16&gt;-1</formula>
    </cfRule>
  </conditionalFormatting>
  <conditionalFormatting sqref="H26:I26 G26:G27 G28:I28 J26:J28">
    <cfRule type="expression" dxfId="38" priority="19">
      <formula>$D$16&lt;0</formula>
    </cfRule>
  </conditionalFormatting>
  <conditionalFormatting sqref="C51:D51 E51:E52 C53:E53 B51:B53">
    <cfRule type="expression" dxfId="37" priority="18">
      <formula>$D$41&gt;-1</formula>
    </cfRule>
  </conditionalFormatting>
  <conditionalFormatting sqref="H51:I51 G51:G52 G53:I53 J51:J53">
    <cfRule type="expression" dxfId="36" priority="17">
      <formula>$D$41&lt;0</formula>
    </cfRule>
  </conditionalFormatting>
  <conditionalFormatting sqref="C76:D76 E76:E77 C78:E78 B76:B78">
    <cfRule type="expression" dxfId="35" priority="16">
      <formula>$D$66&gt;-1</formula>
    </cfRule>
  </conditionalFormatting>
  <conditionalFormatting sqref="H76:I76 G76:G77 G78:I78 J76:J78">
    <cfRule type="expression" dxfId="34" priority="15">
      <formula>$D$66&lt;0</formula>
    </cfRule>
  </conditionalFormatting>
  <conditionalFormatting sqref="C101:D101 E101:E102 C103:E103 B101:B103">
    <cfRule type="expression" dxfId="33" priority="14">
      <formula>$D$91&gt;-1</formula>
    </cfRule>
  </conditionalFormatting>
  <conditionalFormatting sqref="H101:I101 G101:G102 G103:I103 J101:J103">
    <cfRule type="expression" dxfId="32" priority="13">
      <formula>$D$91&lt;0</formula>
    </cfRule>
  </conditionalFormatting>
  <conditionalFormatting sqref="C126:D126 E126:E127 C128:E128 B126:B128">
    <cfRule type="expression" dxfId="31" priority="12">
      <formula>$D$116&gt;-1</formula>
    </cfRule>
  </conditionalFormatting>
  <conditionalFormatting sqref="H126:I126 G126:G127 G128:I128 J126:J128">
    <cfRule type="expression" dxfId="30" priority="11">
      <formula>$D$116&lt;0</formula>
    </cfRule>
  </conditionalFormatting>
  <conditionalFormatting sqref="C151:D151 E151:E152 C153:E153 B151:B153">
    <cfRule type="expression" dxfId="29" priority="10">
      <formula>$D$141&gt;-1</formula>
    </cfRule>
  </conditionalFormatting>
  <conditionalFormatting sqref="H151:I151 G151:G152 G153:I153 J151:J153">
    <cfRule type="expression" dxfId="28" priority="9">
      <formula>$D$141&lt;0</formula>
    </cfRule>
  </conditionalFormatting>
  <conditionalFormatting sqref="C176:D176 E176:E177 C178:E178 B176:B178">
    <cfRule type="expression" dxfId="27" priority="8">
      <formula>$D$166&gt;-1</formula>
    </cfRule>
  </conditionalFormatting>
  <conditionalFormatting sqref="H176:I176 G176:G177 G178:I178 J176:J178">
    <cfRule type="expression" dxfId="26" priority="7">
      <formula>$D$166&lt;0</formula>
    </cfRule>
  </conditionalFormatting>
  <conditionalFormatting sqref="C201:D201 E201:E202 C203:E203 B201:B203">
    <cfRule type="expression" dxfId="25" priority="6">
      <formula>$D$191&gt;-1</formula>
    </cfRule>
  </conditionalFormatting>
  <conditionalFormatting sqref="H201:I201 G201:G202 G203:I203 J201:J203">
    <cfRule type="expression" dxfId="24" priority="5">
      <formula>$D$191&lt;0</formula>
    </cfRule>
  </conditionalFormatting>
  <conditionalFormatting sqref="C226:D226 E226:E227 C228:E228 B226:B228">
    <cfRule type="expression" dxfId="23" priority="4">
      <formula>$D$216&gt;-1</formula>
    </cfRule>
  </conditionalFormatting>
  <conditionalFormatting sqref="H226:I226 G226:G227 G228:I228 J226:J228">
    <cfRule type="expression" dxfId="22" priority="3">
      <formula>$D$216&lt;0</formula>
    </cfRule>
  </conditionalFormatting>
  <conditionalFormatting sqref="C251:D251 E251:E252 C253:E253 B251:B253">
    <cfRule type="expression" dxfId="21" priority="2">
      <formula>$D$241&gt;-1</formula>
    </cfRule>
  </conditionalFormatting>
  <conditionalFormatting sqref="H251:I251 G251:G252 G253:I253 J251:J253">
    <cfRule type="expression" dxfId="20" priority="1">
      <formula>$D$241&lt;0</formula>
    </cfRule>
  </conditionalFormatting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'Platz anbieten'!$A$5:$A$9</xm:f>
          </x14:formula1>
          <xm:sqref>D7 D32 D57 D82 D107 D132 D157 D182 D207 D232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Investieren</vt:lpstr>
      <vt:lpstr>Platz anbieten</vt:lpstr>
      <vt:lpstr>Platz für 10 weitere LGs</vt:lpstr>
      <vt:lpstr>P4_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2020-03-14T14:40:32Z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53263db5-e1e7-4a15-87ce-b8e5a8469f74</vt:lpwstr>
  </property>
</Properties>
</file>