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Ägypter" sheetId="4" r:id="rId1"/>
    <sheet name="Quests" sheetId="1" r:id="rId2"/>
    <sheet name="Tabelle2" sheetId="2" r:id="rId3"/>
  </sheets>
  <calcPr calcId="145621"/>
</workbook>
</file>

<file path=xl/calcChain.xml><?xml version="1.0" encoding="utf-8"?>
<calcChain xmlns="http://schemas.openxmlformats.org/spreadsheetml/2006/main">
  <c r="L57" i="4" l="1"/>
  <c r="M77" i="4" l="1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J60" i="4"/>
  <c r="L71" i="4" l="1"/>
  <c r="K71" i="4"/>
  <c r="J71" i="4"/>
  <c r="I71" i="4"/>
  <c r="I60" i="4"/>
  <c r="K60" i="4"/>
  <c r="L60" i="4"/>
  <c r="L76" i="4" l="1"/>
  <c r="K76" i="4"/>
  <c r="J76" i="4"/>
  <c r="I76" i="4"/>
  <c r="L77" i="4"/>
  <c r="K77" i="4"/>
  <c r="J77" i="4"/>
  <c r="I77" i="4"/>
  <c r="L75" i="4"/>
  <c r="K75" i="4"/>
  <c r="J75" i="4"/>
  <c r="I75" i="4"/>
  <c r="L74" i="4"/>
  <c r="K74" i="4"/>
  <c r="J74" i="4"/>
  <c r="I74" i="4"/>
  <c r="L73" i="4"/>
  <c r="K73" i="4"/>
  <c r="J73" i="4"/>
  <c r="I73" i="4"/>
  <c r="I69" i="4"/>
  <c r="K69" i="4"/>
  <c r="L69" i="4"/>
  <c r="J69" i="4"/>
  <c r="L33" i="4" l="1"/>
  <c r="K33" i="4"/>
  <c r="J33" i="4"/>
  <c r="I33" i="4"/>
  <c r="L28" i="4"/>
  <c r="K28" i="4"/>
  <c r="J28" i="4"/>
  <c r="I28" i="4"/>
  <c r="I65" i="4" l="1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Q33" i="4"/>
  <c r="P33" i="4"/>
  <c r="O33" i="4"/>
  <c r="N33" i="4"/>
  <c r="F45" i="4"/>
  <c r="F44" i="4"/>
  <c r="I44" i="4" s="1"/>
  <c r="F43" i="4"/>
  <c r="J43" i="4" s="1"/>
  <c r="F42" i="4"/>
  <c r="I42" i="4" s="1"/>
  <c r="F41" i="4"/>
  <c r="K41" i="4" s="1"/>
  <c r="M20" i="4"/>
  <c r="M19" i="4"/>
  <c r="M18" i="4"/>
  <c r="M17" i="4"/>
  <c r="M16" i="4"/>
  <c r="L41" i="4" l="1"/>
  <c r="I41" i="4"/>
  <c r="J41" i="4"/>
  <c r="L42" i="4"/>
  <c r="K43" i="4"/>
  <c r="J44" i="4"/>
  <c r="I45" i="4"/>
  <c r="L43" i="4"/>
  <c r="K44" i="4"/>
  <c r="J45" i="4"/>
  <c r="L44" i="4"/>
  <c r="K45" i="4"/>
  <c r="J42" i="4"/>
  <c r="I43" i="4"/>
  <c r="L45" i="4"/>
  <c r="K42" i="4"/>
  <c r="K72" i="4"/>
  <c r="K70" i="4"/>
  <c r="K68" i="4"/>
  <c r="K67" i="4"/>
  <c r="K66" i="4"/>
  <c r="K65" i="4"/>
  <c r="K64" i="4"/>
  <c r="K63" i="4"/>
  <c r="K62" i="4"/>
  <c r="K61" i="4"/>
  <c r="K59" i="4"/>
  <c r="K58" i="4"/>
  <c r="K57" i="4"/>
  <c r="K80" i="4" l="1"/>
  <c r="L58" i="4"/>
  <c r="J58" i="4"/>
  <c r="L72" i="4" l="1"/>
  <c r="J72" i="4"/>
  <c r="I72" i="4"/>
  <c r="L70" i="4"/>
  <c r="J70" i="4"/>
  <c r="I70" i="4"/>
  <c r="L68" i="4"/>
  <c r="J68" i="4"/>
  <c r="I68" i="4"/>
  <c r="L67" i="4"/>
  <c r="J67" i="4"/>
  <c r="I67" i="4"/>
  <c r="L66" i="4"/>
  <c r="J66" i="4"/>
  <c r="I66" i="4"/>
  <c r="L65" i="4"/>
  <c r="J65" i="4"/>
  <c r="L64" i="4"/>
  <c r="J64" i="4"/>
  <c r="I64" i="4"/>
  <c r="L63" i="4"/>
  <c r="J63" i="4"/>
  <c r="I63" i="4"/>
  <c r="L62" i="4"/>
  <c r="J62" i="4"/>
  <c r="I62" i="4"/>
  <c r="L61" i="4"/>
  <c r="J61" i="4"/>
  <c r="I61" i="4"/>
  <c r="L59" i="4"/>
  <c r="J59" i="4"/>
  <c r="I59" i="4"/>
  <c r="J57" i="4"/>
  <c r="F46" i="4"/>
  <c r="L46" i="4" s="1"/>
  <c r="F40" i="4"/>
  <c r="F39" i="4"/>
  <c r="F38" i="4"/>
  <c r="J38" i="4" s="1"/>
  <c r="F37" i="4"/>
  <c r="I37" i="4" s="1"/>
  <c r="F36" i="4"/>
  <c r="I36" i="4" s="1"/>
  <c r="F35" i="4"/>
  <c r="I35" i="4" s="1"/>
  <c r="F34" i="4"/>
  <c r="J34" i="4" s="1"/>
  <c r="L23" i="4"/>
  <c r="K23" i="4"/>
  <c r="J23" i="4"/>
  <c r="I23" i="4"/>
  <c r="M21" i="4"/>
  <c r="M15" i="4"/>
  <c r="M14" i="4"/>
  <c r="M13" i="4"/>
  <c r="M12" i="4"/>
  <c r="M11" i="4"/>
  <c r="M10" i="4"/>
  <c r="M9" i="4"/>
  <c r="J36" i="4" l="1"/>
  <c r="K36" i="4"/>
  <c r="L36" i="4"/>
  <c r="K34" i="4"/>
  <c r="I80" i="4"/>
  <c r="I82" i="4" s="1"/>
  <c r="L34" i="4"/>
  <c r="K38" i="4"/>
  <c r="K35" i="4"/>
  <c r="J37" i="4"/>
  <c r="J35" i="4"/>
  <c r="O35" i="4" s="1"/>
  <c r="L35" i="4"/>
  <c r="I38" i="4"/>
  <c r="L80" i="4"/>
  <c r="O34" i="4"/>
  <c r="L38" i="4"/>
  <c r="K39" i="4"/>
  <c r="J40" i="4"/>
  <c r="I46" i="4"/>
  <c r="L37" i="4"/>
  <c r="I34" i="4"/>
  <c r="K37" i="4"/>
  <c r="I39" i="4"/>
  <c r="J39" i="4"/>
  <c r="I40" i="4"/>
  <c r="L39" i="4"/>
  <c r="K40" i="4"/>
  <c r="J46" i="4"/>
  <c r="L40" i="4"/>
  <c r="K46" i="4"/>
  <c r="O45" i="4" l="1"/>
  <c r="O44" i="4"/>
  <c r="O40" i="4"/>
  <c r="O46" i="4"/>
  <c r="S46" i="4" s="1"/>
  <c r="O42" i="4"/>
  <c r="O39" i="4"/>
  <c r="O38" i="4"/>
  <c r="O41" i="4"/>
  <c r="O43" i="4"/>
  <c r="Q40" i="4"/>
  <c r="Q42" i="4"/>
  <c r="Q45" i="4"/>
  <c r="Q44" i="4"/>
  <c r="Q41" i="4"/>
  <c r="Q46" i="4"/>
  <c r="U46" i="4" s="1"/>
  <c r="Q43" i="4"/>
  <c r="N41" i="4"/>
  <c r="N44" i="4"/>
  <c r="N43" i="4"/>
  <c r="N40" i="4"/>
  <c r="N42" i="4"/>
  <c r="N46" i="4"/>
  <c r="N45" i="4"/>
  <c r="P43" i="4"/>
  <c r="P40" i="4"/>
  <c r="P46" i="4"/>
  <c r="T46" i="4" s="1"/>
  <c r="P45" i="4"/>
  <c r="P42" i="4"/>
  <c r="P41" i="4"/>
  <c r="P44" i="4"/>
  <c r="P38" i="4"/>
  <c r="Q34" i="4"/>
  <c r="N37" i="4"/>
  <c r="P34" i="4"/>
  <c r="P36" i="4"/>
  <c r="P35" i="4"/>
  <c r="Q35" i="4"/>
  <c r="Q37" i="4"/>
  <c r="O37" i="4"/>
  <c r="Q36" i="4"/>
  <c r="N39" i="4"/>
  <c r="O36" i="4"/>
  <c r="Q38" i="4"/>
  <c r="K48" i="4"/>
  <c r="Q39" i="4"/>
  <c r="P39" i="4"/>
  <c r="L48" i="4"/>
  <c r="J48" i="4"/>
  <c r="P37" i="4"/>
  <c r="I48" i="4"/>
  <c r="N36" i="4"/>
  <c r="N34" i="4"/>
  <c r="N35" i="4"/>
  <c r="N38" i="4"/>
  <c r="R46" i="4" l="1"/>
  <c r="P49" i="4" l="1"/>
  <c r="P48" i="4" s="1"/>
</calcChain>
</file>

<file path=xl/sharedStrings.xml><?xml version="1.0" encoding="utf-8"?>
<sst xmlns="http://schemas.openxmlformats.org/spreadsheetml/2006/main" count="185" uniqueCount="131">
  <si>
    <t xml:space="preserve">           Forge of Empires</t>
  </si>
  <si>
    <t>Gebäudekosten für neuen Durchlauf:</t>
  </si>
  <si>
    <t>Gelbe Felder sind Eingabefelder</t>
  </si>
  <si>
    <t>Summe</t>
  </si>
  <si>
    <t xml:space="preserve"> &lt;-- einmal am Anfang einer Siedlung eingeben</t>
  </si>
  <si>
    <t>Lager</t>
  </si>
  <si>
    <t xml:space="preserve"> &lt;--- hier immer den Lagerbestand aktualisieren</t>
  </si>
  <si>
    <t>noch nicht frei</t>
  </si>
  <si>
    <t>Aktuell benötigt:</t>
  </si>
  <si>
    <t>OK</t>
  </si>
  <si>
    <t>freigeschaltet</t>
  </si>
  <si>
    <t>Gebäude</t>
  </si>
  <si>
    <t>Dropdown:
OK --&gt;
um Gebäude
freizuschalten</t>
  </si>
  <si>
    <t xml:space="preserve"> &lt;--- INSGESAMT benötigte Güter, um in der jeweiligen Zeile</t>
  </si>
  <si>
    <t>(inklusive der darüberliegenden Zeilen)  auf 0 zu kommen</t>
  </si>
  <si>
    <t>Gesamt benötigt:</t>
  </si>
  <si>
    <t>Noch maximal benötigt:</t>
  </si>
  <si>
    <t>für</t>
  </si>
  <si>
    <t>Güter</t>
  </si>
  <si>
    <t>Diplomatie und Bevölkerung planen…wer's braucht :)</t>
  </si>
  <si>
    <t>Diplomatie</t>
  </si>
  <si>
    <t>Felder</t>
  </si>
  <si>
    <t>Gebäude #</t>
  </si>
  <si>
    <t>Dipl. gesamt</t>
  </si>
  <si>
    <t>Dipl./Feld</t>
  </si>
  <si>
    <t xml:space="preserve"> &lt;---</t>
  </si>
  <si>
    <t>Anzahl der vorhandenen oder geplanten Gebäude in die</t>
  </si>
  <si>
    <t>gelben Felder eingeben …</t>
  </si>
  <si>
    <t>Diplomatie:</t>
  </si>
  <si>
    <t>Ziel:</t>
  </si>
  <si>
    <t>noch benötigt:</t>
  </si>
  <si>
    <t>Münzen/8h</t>
  </si>
  <si>
    <t xml:space="preserve">     Altes Ägypten</t>
  </si>
  <si>
    <t>Gerste</t>
  </si>
  <si>
    <t>Heilige Statue</t>
  </si>
  <si>
    <t>Töpferei</t>
  </si>
  <si>
    <t>Streitwagen-Prod.stätte
Mehrgeschoss.Wohnhaus</t>
  </si>
  <si>
    <t>Angebaute Palmen (Norden)
Angebaute Palmen (Osten)</t>
  </si>
  <si>
    <t>Wassergarten</t>
  </si>
  <si>
    <t>Blumenfarm</t>
  </si>
  <si>
    <t>Dek.Palmengarten (Norden)
Dek.Palmengarten (Osten)</t>
  </si>
  <si>
    <t>Blumen</t>
  </si>
  <si>
    <t>Wohnblock</t>
  </si>
  <si>
    <t>Elefantenstall</t>
  </si>
  <si>
    <t>Gebetsstätte</t>
  </si>
  <si>
    <t>Prozession</t>
  </si>
  <si>
    <t>Opfergaben</t>
  </si>
  <si>
    <t>Luxusanwesen
Oase</t>
  </si>
  <si>
    <t>Pyramide</t>
  </si>
  <si>
    <t>Getreidefarm</t>
  </si>
  <si>
    <t>Ägypter</t>
  </si>
  <si>
    <t>Topfpflanze</t>
  </si>
  <si>
    <t>Einfache Lehmhütte</t>
  </si>
  <si>
    <t>Mehrgeschossiges Lehmhaus</t>
  </si>
  <si>
    <t>Angebaute Palmen (Nord/Ost)</t>
  </si>
  <si>
    <t>noch Debenverbrauch eingeben</t>
  </si>
  <si>
    <t>Dek.Palmengarten  (Nord/Ost)</t>
  </si>
  <si>
    <t>Rekrutierungscamp</t>
  </si>
  <si>
    <t>Kamelstall</t>
  </si>
  <si>
    <t>Nubische Schießanlage</t>
  </si>
  <si>
    <t>Streitwagen-Produktionsstätte</t>
  </si>
  <si>
    <t>Luxusanwesen</t>
  </si>
  <si>
    <t>Oase</t>
  </si>
  <si>
    <t>Beute</t>
  </si>
  <si>
    <t>Deben/8h</t>
  </si>
  <si>
    <t>Ägypter/Feld</t>
  </si>
  <si>
    <t xml:space="preserve"> … und die Diplomatie oder Bevölkerung ablesen</t>
  </si>
  <si>
    <t xml:space="preserve"> &lt;-- (grün=gügend, rot=zuwenig)</t>
  </si>
  <si>
    <t xml:space="preserve"> &lt;- Ägypter gesamt</t>
  </si>
  <si>
    <t>Quests</t>
  </si>
  <si>
    <t>4 einfache Lehmhütten besitzen</t>
  </si>
  <si>
    <t>125000 Münzen</t>
  </si>
  <si>
    <t>1 Getreide-Farm besitzen</t>
  </si>
  <si>
    <t>130000 Vorräte</t>
  </si>
  <si>
    <t>1 Rekrutierungscamp besitzen</t>
  </si>
  <si>
    <t>5xCgepesch-Kämpfer, 5xBerittener Kamel-Bogenschütze</t>
  </si>
  <si>
    <t>1 Ägypterkampf beenden</t>
  </si>
  <si>
    <t>300 Beute</t>
  </si>
  <si>
    <t>5 Gerste einsammeln</t>
  </si>
  <si>
    <t>5 FP</t>
  </si>
  <si>
    <t>60 Diplomatie besitzen</t>
  </si>
  <si>
    <t>125000 Münzen, 1 Hindernisentferner</t>
  </si>
  <si>
    <t>2 Heilige Statuen besitzen</t>
  </si>
  <si>
    <t>25 Gerste, Selbsthilfe-Kit</t>
  </si>
  <si>
    <t xml:space="preserve">10 Töpferwaren einsammeln </t>
  </si>
  <si>
    <t>2 Wassergärten besitzen</t>
  </si>
  <si>
    <t>1 Blumenfarm besitzen</t>
  </si>
  <si>
    <t>3 Wohnblöcke besitzen</t>
  </si>
  <si>
    <t>1 Elefantenställe besitzen</t>
  </si>
  <si>
    <t xml:space="preserve">1230 Diplomatie besitzen ODER 40 Blumen einsammeln </t>
  </si>
  <si>
    <t>Selbsthilfe-Kit, 1 Hindernisentferner</t>
  </si>
  <si>
    <t>1 Gebetsstätte besitzen</t>
  </si>
  <si>
    <t>1 Prozession besitzen</t>
  </si>
  <si>
    <t>1610 Diplomatie besitzen</t>
  </si>
  <si>
    <t>125000 Münzen, Hindernisentferner</t>
  </si>
  <si>
    <t>2 Luxusanwesen besitzen, 1 Oase besitzen</t>
  </si>
  <si>
    <t>Selbsthilfe-Kit</t>
  </si>
  <si>
    <t>1820 Diplomatie besitzen</t>
  </si>
  <si>
    <t>5 FP, 1 Hindernisentferner</t>
  </si>
  <si>
    <t>1 Pyramide besitzen</t>
  </si>
  <si>
    <t>10 FP</t>
  </si>
  <si>
    <t>300 Beute einsammeln, 20 Opfergaben einsammeln</t>
  </si>
  <si>
    <t xml:space="preserve"> =&gt;</t>
  </si>
  <si>
    <t>30000 Deben einsammeln, 30 von jedem Gut einsammeln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</si>
  <si>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</si>
  <si>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</si>
  <si>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</si>
  <si>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</si>
  <si>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</si>
  <si>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</si>
  <si>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</si>
  <si>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</si>
  <si>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</si>
  <si>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</si>
  <si>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</si>
  <si>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</si>
  <si>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</si>
  <si>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</si>
  <si>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</si>
  <si>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</si>
  <si>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</si>
  <si>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</si>
  <si>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</si>
  <si>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</si>
  <si>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</si>
  <si>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Belohnung</t>
  </si>
  <si>
    <t>Aufgabe</t>
  </si>
  <si>
    <t>(inklusive 1200 für Quest 21)</t>
  </si>
  <si>
    <t>(inklusive 120 für Quest 21)</t>
  </si>
  <si>
    <t>(am Ende müssen noch 30000 Deben gesammelt werden)</t>
  </si>
  <si>
    <t>v1.1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</si>
</sst>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3" borderId="0" xfId="0" applyFill="1"/>
    <xf numFmtId="0" fontId="2" fillId="2" borderId="0" xfId="0" applyFont="1" applyFill="1"/>
    <xf numFmtId="0" fontId="2" fillId="0" borderId="0" xfId="0" applyFont="1" applyBorder="1"/>
    <xf numFmtId="0" fontId="0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Font="1" applyAlignment="1">
      <alignment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4" borderId="0" xfId="0" applyFill="1"/>
    <xf numFmtId="0" fontId="0" fillId="4" borderId="0" xfId="0" applyFont="1" applyFill="1" applyAlignment="1">
      <alignment vertical="center"/>
    </xf>
    <xf numFmtId="0" fontId="0" fillId="5" borderId="1" xfId="0" applyFont="1" applyFill="1" applyBorder="1"/>
    <xf numFmtId="0" fontId="0" fillId="5" borderId="0" xfId="0" applyFill="1"/>
    <xf numFmtId="0" fontId="0" fillId="6" borderId="1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14" fontId="0" fillId="6" borderId="0" xfId="0" applyNumberFormat="1" applyFont="1" applyFill="1" applyAlignment="1">
      <alignment vertical="center" wrapText="1"/>
    </xf>
    <xf numFmtId="0" fontId="0" fillId="6" borderId="0" xfId="0" applyFill="1"/>
    <xf numFmtId="2" fontId="0" fillId="0" borderId="0" xfId="0" applyNumberFormat="1"/>
    <xf numFmtId="0" fontId="0" fillId="6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14" fontId="0" fillId="0" borderId="0" xfId="0" applyNumberFormat="1" applyFill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4"/>
  <sheetViews>
    <sheetView tabSelected="1" topLeftCell="E4" workbookViewId="0">
      <selection activeCell="L30" sqref="L30"/>
    </sheetView>
  </sheetViews>
  <sheetFormatPr baseColWidth="10" defaultRowHeight="15" x14ac:dyDescent="0.25"/>
  <cols>
    <col min="1" max="4" width="11.42578125" hidden="1" customWidth="1"/>
    <col min="5" max="5" width="15.140625" customWidth="1"/>
    <col min="6" max="6" width="11.42578125" hidden="1" customWidth="1"/>
    <col min="7" max="7" width="13.85546875" customWidth="1"/>
    <col min="8" max="8" width="28.5703125" customWidth="1"/>
    <col min="11" max="11" width="11.42578125" customWidth="1"/>
    <col min="18" max="21" width="4.7109375" hidden="1" customWidth="1"/>
    <col min="22" max="22" width="5.28515625" customWidth="1"/>
  </cols>
  <sheetData>
    <row r="2" spans="8:15" ht="21" x14ac:dyDescent="0.35">
      <c r="K2" s="1" t="s">
        <v>0</v>
      </c>
    </row>
    <row r="3" spans="8:15" ht="31.5" x14ac:dyDescent="0.5">
      <c r="K3" s="2" t="s">
        <v>32</v>
      </c>
    </row>
    <row r="4" spans="8:15" x14ac:dyDescent="0.25">
      <c r="L4" s="7" t="s">
        <v>130</v>
      </c>
    </row>
    <row r="6" spans="8:15" x14ac:dyDescent="0.25">
      <c r="H6" s="3" t="s">
        <v>1</v>
      </c>
      <c r="I6" s="3"/>
      <c r="J6" s="3"/>
    </row>
    <row r="7" spans="8:15" x14ac:dyDescent="0.25">
      <c r="O7" s="4" t="s">
        <v>2</v>
      </c>
    </row>
    <row r="8" spans="8:15" x14ac:dyDescent="0.25">
      <c r="H8" s="5"/>
      <c r="I8" s="6" t="s">
        <v>33</v>
      </c>
      <c r="J8" s="6" t="s">
        <v>35</v>
      </c>
      <c r="K8" s="6" t="s">
        <v>41</v>
      </c>
      <c r="L8" s="6" t="s">
        <v>46</v>
      </c>
      <c r="M8" s="47" t="s">
        <v>3</v>
      </c>
    </row>
    <row r="9" spans="8:15" ht="30" customHeight="1" x14ac:dyDescent="0.25">
      <c r="H9" s="8" t="s">
        <v>34</v>
      </c>
      <c r="I9" s="9">
        <v>14</v>
      </c>
      <c r="J9" s="9"/>
      <c r="K9" s="9"/>
      <c r="L9" s="9"/>
      <c r="M9" s="45">
        <f>SUM(I9:L9)</f>
        <v>14</v>
      </c>
      <c r="O9" s="4" t="s">
        <v>4</v>
      </c>
    </row>
    <row r="10" spans="8:15" ht="30" customHeight="1" x14ac:dyDescent="0.25">
      <c r="H10" s="8" t="s">
        <v>35</v>
      </c>
      <c r="I10" s="9">
        <v>30</v>
      </c>
      <c r="J10" s="9"/>
      <c r="K10" s="9"/>
      <c r="L10" s="9"/>
      <c r="M10" s="45">
        <f t="shared" ref="M10:M21" si="0">SUM(I10:L10)</f>
        <v>30</v>
      </c>
    </row>
    <row r="11" spans="8:15" ht="30" customHeight="1" x14ac:dyDescent="0.25">
      <c r="H11" s="11" t="s">
        <v>36</v>
      </c>
      <c r="I11" s="9">
        <v>18</v>
      </c>
      <c r="J11" s="9">
        <v>32</v>
      </c>
      <c r="K11" s="9"/>
      <c r="L11" s="9"/>
      <c r="M11" s="45">
        <f t="shared" si="0"/>
        <v>50</v>
      </c>
    </row>
    <row r="12" spans="8:15" ht="30" customHeight="1" x14ac:dyDescent="0.25">
      <c r="H12" s="11" t="s">
        <v>37</v>
      </c>
      <c r="I12" s="9">
        <v>29</v>
      </c>
      <c r="J12" s="9">
        <v>41</v>
      </c>
      <c r="K12" s="9"/>
      <c r="L12" s="9"/>
      <c r="M12" s="45">
        <f t="shared" si="0"/>
        <v>70</v>
      </c>
    </row>
    <row r="13" spans="8:15" ht="30" customHeight="1" x14ac:dyDescent="0.25">
      <c r="H13" s="12" t="s">
        <v>38</v>
      </c>
      <c r="I13" s="9">
        <v>76</v>
      </c>
      <c r="J13" s="9">
        <v>9</v>
      </c>
      <c r="K13" s="9"/>
      <c r="L13" s="9"/>
      <c r="M13" s="45">
        <f t="shared" si="0"/>
        <v>85</v>
      </c>
    </row>
    <row r="14" spans="8:15" ht="30" customHeight="1" x14ac:dyDescent="0.25">
      <c r="H14" s="8" t="s">
        <v>39</v>
      </c>
      <c r="I14" s="9">
        <v>0</v>
      </c>
      <c r="J14" s="9">
        <v>100</v>
      </c>
      <c r="K14" s="9">
        <v>0</v>
      </c>
      <c r="L14" s="9"/>
      <c r="M14" s="45">
        <f t="shared" si="0"/>
        <v>100</v>
      </c>
    </row>
    <row r="15" spans="8:15" ht="30" customHeight="1" x14ac:dyDescent="0.25">
      <c r="H15" s="12" t="s">
        <v>40</v>
      </c>
      <c r="I15" s="9">
        <v>1</v>
      </c>
      <c r="J15" s="9">
        <v>80</v>
      </c>
      <c r="K15" s="9">
        <v>39</v>
      </c>
      <c r="L15" s="9"/>
      <c r="M15" s="45">
        <f t="shared" si="0"/>
        <v>120</v>
      </c>
    </row>
    <row r="16" spans="8:15" ht="30" customHeight="1" x14ac:dyDescent="0.25">
      <c r="H16" s="8" t="s">
        <v>42</v>
      </c>
      <c r="I16" s="9">
        <v>12</v>
      </c>
      <c r="J16" s="9">
        <v>13</v>
      </c>
      <c r="K16" s="9">
        <v>115</v>
      </c>
      <c r="L16" s="9"/>
      <c r="M16" s="45">
        <f t="shared" si="0"/>
        <v>140</v>
      </c>
    </row>
    <row r="17" spans="5:27" ht="30" customHeight="1" x14ac:dyDescent="0.25">
      <c r="H17" s="12" t="s">
        <v>43</v>
      </c>
      <c r="I17" s="9">
        <v>7</v>
      </c>
      <c r="J17" s="9">
        <v>77</v>
      </c>
      <c r="K17" s="9">
        <v>71</v>
      </c>
      <c r="L17" s="9"/>
      <c r="M17" s="45">
        <f t="shared" si="0"/>
        <v>155</v>
      </c>
    </row>
    <row r="18" spans="5:27" ht="30" customHeight="1" x14ac:dyDescent="0.25">
      <c r="H18" s="12" t="s">
        <v>44</v>
      </c>
      <c r="I18" s="9">
        <v>11</v>
      </c>
      <c r="J18" s="9">
        <v>95</v>
      </c>
      <c r="K18" s="9">
        <v>64</v>
      </c>
      <c r="L18" s="9"/>
      <c r="M18" s="45">
        <f t="shared" si="0"/>
        <v>170</v>
      </c>
    </row>
    <row r="19" spans="5:27" ht="30" customHeight="1" x14ac:dyDescent="0.25">
      <c r="H19" s="12" t="s">
        <v>45</v>
      </c>
      <c r="I19" s="9">
        <v>5</v>
      </c>
      <c r="J19" s="9">
        <v>79</v>
      </c>
      <c r="K19" s="9">
        <v>0</v>
      </c>
      <c r="L19" s="9">
        <v>106</v>
      </c>
      <c r="M19" s="45">
        <f t="shared" si="0"/>
        <v>190</v>
      </c>
    </row>
    <row r="20" spans="5:27" ht="30" customHeight="1" x14ac:dyDescent="0.25">
      <c r="H20" s="12" t="s">
        <v>47</v>
      </c>
      <c r="I20" s="9">
        <v>176</v>
      </c>
      <c r="J20" s="9">
        <v>6</v>
      </c>
      <c r="K20" s="9">
        <v>12</v>
      </c>
      <c r="L20" s="9">
        <v>11</v>
      </c>
      <c r="M20" s="45">
        <f t="shared" si="0"/>
        <v>205</v>
      </c>
    </row>
    <row r="21" spans="5:27" ht="30" customHeight="1" x14ac:dyDescent="0.25">
      <c r="H21" s="8" t="s">
        <v>48</v>
      </c>
      <c r="I21" s="9">
        <v>22</v>
      </c>
      <c r="J21" s="9">
        <v>90</v>
      </c>
      <c r="K21" s="9">
        <v>32</v>
      </c>
      <c r="L21" s="9">
        <v>76</v>
      </c>
      <c r="M21" s="45">
        <f t="shared" si="0"/>
        <v>220</v>
      </c>
    </row>
    <row r="23" spans="5:27" x14ac:dyDescent="0.25">
      <c r="H23" s="48" t="s">
        <v>3</v>
      </c>
      <c r="I23" s="46">
        <f>SUM(I9:I21)</f>
        <v>401</v>
      </c>
      <c r="J23" s="46">
        <f>SUM(J9:J21)</f>
        <v>622</v>
      </c>
      <c r="K23" s="46">
        <f>SUM(K9:K21)</f>
        <v>333</v>
      </c>
      <c r="L23" s="46">
        <f>SUM(L9:L21)</f>
        <v>193</v>
      </c>
    </row>
    <row r="26" spans="5:27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8" spans="5:27" x14ac:dyDescent="0.25">
      <c r="H28" s="5"/>
      <c r="I28" s="6" t="str">
        <f>I8</f>
        <v>Gerste</v>
      </c>
      <c r="J28" s="6" t="str">
        <f>J8</f>
        <v>Töpferei</v>
      </c>
      <c r="K28" s="6" t="str">
        <f>K8</f>
        <v>Blumen</v>
      </c>
      <c r="L28" s="6" t="str">
        <f>L8</f>
        <v>Opfergaben</v>
      </c>
      <c r="M28" s="54"/>
    </row>
    <row r="29" spans="5:27" x14ac:dyDescent="0.25">
      <c r="H29" s="3" t="s">
        <v>5</v>
      </c>
      <c r="I29" s="14">
        <v>45</v>
      </c>
      <c r="J29" s="14">
        <v>95</v>
      </c>
      <c r="K29" s="14">
        <v>53</v>
      </c>
      <c r="L29" s="14">
        <v>0</v>
      </c>
      <c r="M29" s="30"/>
      <c r="O29" s="4" t="s">
        <v>6</v>
      </c>
    </row>
    <row r="32" spans="5:27" x14ac:dyDescent="0.25">
      <c r="F32" t="s">
        <v>7</v>
      </c>
      <c r="N32" s="15" t="s">
        <v>8</v>
      </c>
      <c r="O32" s="5"/>
      <c r="P32" s="5"/>
      <c r="Q32" s="5"/>
      <c r="R32" s="5"/>
      <c r="S32" s="5"/>
      <c r="T32" s="5"/>
      <c r="U32" s="5"/>
    </row>
    <row r="33" spans="5:23" x14ac:dyDescent="0.25">
      <c r="F33" t="s">
        <v>9</v>
      </c>
      <c r="G33" s="15" t="s">
        <v>10</v>
      </c>
      <c r="H33" s="15" t="s">
        <v>11</v>
      </c>
      <c r="I33" s="6" t="str">
        <f>I8</f>
        <v>Gerste</v>
      </c>
      <c r="J33" s="6" t="str">
        <f>J8</f>
        <v>Töpferei</v>
      </c>
      <c r="K33" s="6" t="str">
        <f>K8</f>
        <v>Blumen</v>
      </c>
      <c r="L33" s="6" t="str">
        <f>L8</f>
        <v>Opfergaben</v>
      </c>
      <c r="N33" s="6" t="str">
        <f>I8</f>
        <v>Gerste</v>
      </c>
      <c r="O33" s="6" t="str">
        <f>J8</f>
        <v>Töpferei</v>
      </c>
      <c r="P33" s="6" t="str">
        <f>K8</f>
        <v>Blumen</v>
      </c>
      <c r="Q33" s="6" t="str">
        <f>L8</f>
        <v>Opfergaben</v>
      </c>
      <c r="R33" s="16"/>
      <c r="S33" s="16"/>
      <c r="T33" s="16"/>
      <c r="U33" s="16"/>
    </row>
    <row r="34" spans="5:23" x14ac:dyDescent="0.25">
      <c r="E34" s="4"/>
      <c r="F34" s="14">
        <f>IF(G34="OK",0,1)</f>
        <v>0</v>
      </c>
      <c r="G34" s="9" t="s">
        <v>9</v>
      </c>
      <c r="H34" s="17" t="str">
        <f t="shared" ref="H34:H46" si="1">H9</f>
        <v>Heilige Statue</v>
      </c>
      <c r="I34">
        <f t="shared" ref="I34:L40" si="2">I9*$F34</f>
        <v>0</v>
      </c>
      <c r="J34">
        <f t="shared" si="2"/>
        <v>0</v>
      </c>
      <c r="K34">
        <f t="shared" si="2"/>
        <v>0</v>
      </c>
      <c r="L34">
        <f t="shared" si="2"/>
        <v>0</v>
      </c>
      <c r="N34" s="18">
        <f>SUM(I$34)-I$29*$F34</f>
        <v>0</v>
      </c>
      <c r="O34" s="13">
        <f>SUM(J$34)-J$29*$F34</f>
        <v>0</v>
      </c>
      <c r="P34" s="13">
        <f>SUM(K$34)-K$29*$F34</f>
        <v>0</v>
      </c>
      <c r="Q34" s="19">
        <f>SUM(L$34)-L$29*$F34</f>
        <v>0</v>
      </c>
      <c r="R34" s="20"/>
      <c r="S34" s="20"/>
      <c r="T34" s="20"/>
      <c r="U34" s="20"/>
    </row>
    <row r="35" spans="5:23" x14ac:dyDescent="0.25">
      <c r="E35" s="4"/>
      <c r="F35" s="14">
        <f t="shared" ref="F35:F46" si="3">IF(G35="OK",0,1)</f>
        <v>0</v>
      </c>
      <c r="G35" s="9" t="s">
        <v>9</v>
      </c>
      <c r="H35" s="17" t="str">
        <f t="shared" si="1"/>
        <v>Töpferei</v>
      </c>
      <c r="I35">
        <f t="shared" si="2"/>
        <v>0</v>
      </c>
      <c r="J35">
        <f t="shared" si="2"/>
        <v>0</v>
      </c>
      <c r="K35">
        <f t="shared" si="2"/>
        <v>0</v>
      </c>
      <c r="L35">
        <f t="shared" si="2"/>
        <v>0</v>
      </c>
      <c r="N35" s="21">
        <f>SUM(I$34:I$35)-I$29*$F35</f>
        <v>0</v>
      </c>
      <c r="O35" s="20">
        <f>SUM(J$34:J$35)-J$29*$F35</f>
        <v>0</v>
      </c>
      <c r="P35" s="20">
        <f>SUM(K$34:K$35)-K$29*$F35</f>
        <v>0</v>
      </c>
      <c r="Q35" s="22">
        <f>SUM(L$34:L$35)-L$29*$F35</f>
        <v>0</v>
      </c>
      <c r="R35" s="20"/>
      <c r="S35" s="20"/>
      <c r="T35" s="20"/>
      <c r="U35" s="20"/>
    </row>
    <row r="36" spans="5:23" ht="30" x14ac:dyDescent="0.25">
      <c r="E36" s="55" t="s">
        <v>12</v>
      </c>
      <c r="F36" s="14">
        <f t="shared" si="3"/>
        <v>1</v>
      </c>
      <c r="G36" s="9" t="s">
        <v>7</v>
      </c>
      <c r="H36" s="23" t="str">
        <f t="shared" si="1"/>
        <v>Streitwagen-Prod.stätte
Mehrgeschoss.Wohnhaus</v>
      </c>
      <c r="I36" s="10">
        <f t="shared" si="2"/>
        <v>18</v>
      </c>
      <c r="J36" s="10">
        <f t="shared" si="2"/>
        <v>32</v>
      </c>
      <c r="K36" s="10">
        <f t="shared" si="2"/>
        <v>0</v>
      </c>
      <c r="L36" s="10">
        <f t="shared" si="2"/>
        <v>0</v>
      </c>
      <c r="N36" s="21">
        <f>SUM(I$34:I$36)-I$29*$F36</f>
        <v>-27</v>
      </c>
      <c r="O36" s="20">
        <f>SUM(J$34:J$36)-J$29*$F36</f>
        <v>-63</v>
      </c>
      <c r="P36" s="20">
        <f>SUM(K$34:K$36)-K$29*$F36</f>
        <v>-53</v>
      </c>
      <c r="Q36" s="22">
        <f>SUM(L$34:L$36)-L$29*$F36</f>
        <v>0</v>
      </c>
      <c r="R36" s="20"/>
      <c r="S36" s="20"/>
      <c r="T36" s="20"/>
      <c r="U36" s="20"/>
      <c r="W36" s="24" t="s">
        <v>13</v>
      </c>
    </row>
    <row r="37" spans="5:23" ht="30" x14ac:dyDescent="0.25">
      <c r="E37" s="56"/>
      <c r="F37" s="14">
        <f t="shared" si="3"/>
        <v>1</v>
      </c>
      <c r="G37" s="9" t="s">
        <v>7</v>
      </c>
      <c r="H37" s="23" t="str">
        <f t="shared" si="1"/>
        <v>Angebaute Palmen (Norden)
Angebaute Palmen (Osten)</v>
      </c>
      <c r="I37" s="10">
        <f t="shared" si="2"/>
        <v>29</v>
      </c>
      <c r="J37" s="10">
        <f t="shared" si="2"/>
        <v>41</v>
      </c>
      <c r="K37" s="10">
        <f t="shared" si="2"/>
        <v>0</v>
      </c>
      <c r="L37" s="10">
        <f t="shared" si="2"/>
        <v>0</v>
      </c>
      <c r="N37" s="21">
        <f>SUM(I$34:I$37)-I$29*$F37</f>
        <v>2</v>
      </c>
      <c r="O37" s="20">
        <f>SUM(J$34:J$37)-J$29*$F37</f>
        <v>-22</v>
      </c>
      <c r="P37" s="20">
        <f>SUM(K$34:K$37)-K$29*$F37</f>
        <v>-53</v>
      </c>
      <c r="Q37" s="22">
        <f>SUM(L$34:L$37)-L$29*$F37</f>
        <v>0</v>
      </c>
      <c r="R37" s="20"/>
      <c r="S37" s="20"/>
      <c r="T37" s="20"/>
      <c r="U37" s="20"/>
      <c r="W37" s="24" t="s">
        <v>14</v>
      </c>
    </row>
    <row r="38" spans="5:23" x14ac:dyDescent="0.25">
      <c r="E38" s="56"/>
      <c r="F38" s="14">
        <f t="shared" si="3"/>
        <v>1</v>
      </c>
      <c r="G38" s="9" t="s">
        <v>7</v>
      </c>
      <c r="H38" s="25" t="str">
        <f t="shared" si="1"/>
        <v>Wassergarten</v>
      </c>
      <c r="I38" s="10">
        <f t="shared" si="2"/>
        <v>76</v>
      </c>
      <c r="J38" s="10">
        <f t="shared" si="2"/>
        <v>9</v>
      </c>
      <c r="K38" s="10">
        <f t="shared" si="2"/>
        <v>0</v>
      </c>
      <c r="L38" s="10">
        <f t="shared" si="2"/>
        <v>0</v>
      </c>
      <c r="N38" s="21">
        <f>SUM(I$34:I$38)-I$29*$F38</f>
        <v>78</v>
      </c>
      <c r="O38" s="20">
        <f>SUM(J$34:J$38)-J$29*$F38</f>
        <v>-13</v>
      </c>
      <c r="P38" s="20">
        <f>SUM(K$34:K$38)-K$29*$F38</f>
        <v>-53</v>
      </c>
      <c r="Q38" s="22">
        <f>SUM(L$34:L$38)-L$29*$F38</f>
        <v>0</v>
      </c>
      <c r="R38" s="20"/>
      <c r="S38" s="20"/>
      <c r="T38" s="20"/>
      <c r="U38" s="20"/>
    </row>
    <row r="39" spans="5:23" x14ac:dyDescent="0.25">
      <c r="F39" s="14">
        <f t="shared" si="3"/>
        <v>1</v>
      </c>
      <c r="G39" s="9" t="s">
        <v>7</v>
      </c>
      <c r="H39" s="17" t="str">
        <f t="shared" si="1"/>
        <v>Blumenfarm</v>
      </c>
      <c r="I39">
        <f t="shared" si="2"/>
        <v>0</v>
      </c>
      <c r="J39">
        <f t="shared" si="2"/>
        <v>100</v>
      </c>
      <c r="K39">
        <f t="shared" si="2"/>
        <v>0</v>
      </c>
      <c r="L39">
        <f t="shared" si="2"/>
        <v>0</v>
      </c>
      <c r="N39" s="21">
        <f>SUM(I$34:I$39)-I$29*$F39</f>
        <v>78</v>
      </c>
      <c r="O39" s="20">
        <f>SUM(J$34:J$39)-J$29*$F39</f>
        <v>87</v>
      </c>
      <c r="P39" s="20">
        <f>SUM(K$34:K$39)-K$29*$F39</f>
        <v>-53</v>
      </c>
      <c r="Q39" s="22">
        <f>SUM(L$34:L$39)-L$29*$F39</f>
        <v>0</v>
      </c>
      <c r="R39" s="20"/>
      <c r="S39" s="20"/>
      <c r="T39" s="20"/>
      <c r="U39" s="20"/>
    </row>
    <row r="40" spans="5:23" x14ac:dyDescent="0.25">
      <c r="F40" s="14">
        <f t="shared" si="3"/>
        <v>1</v>
      </c>
      <c r="G40" s="9" t="s">
        <v>7</v>
      </c>
      <c r="H40" s="17" t="str">
        <f t="shared" si="1"/>
        <v>Dek.Palmengarten (Norden)
Dek.Palmengarten (Osten)</v>
      </c>
      <c r="I40">
        <f t="shared" si="2"/>
        <v>1</v>
      </c>
      <c r="J40">
        <f t="shared" si="2"/>
        <v>80</v>
      </c>
      <c r="K40">
        <f t="shared" si="2"/>
        <v>39</v>
      </c>
      <c r="L40">
        <f t="shared" si="2"/>
        <v>0</v>
      </c>
      <c r="N40" s="21">
        <f>SUM(I$34:I$40)-I$29*$F40</f>
        <v>79</v>
      </c>
      <c r="O40" s="20">
        <f>SUM(J$34:J$40)-J$29*$F40</f>
        <v>167</v>
      </c>
      <c r="P40" s="20">
        <f>SUM(K$34:K$40)-K$29*$F40</f>
        <v>-14</v>
      </c>
      <c r="Q40" s="22">
        <f>SUM(L$34:L$40)-L$29*$F40</f>
        <v>0</v>
      </c>
      <c r="R40" s="20"/>
      <c r="S40" s="20"/>
      <c r="T40" s="20"/>
      <c r="U40" s="20"/>
    </row>
    <row r="41" spans="5:23" x14ac:dyDescent="0.25">
      <c r="F41" s="14">
        <f t="shared" ref="F41:F45" si="4">IF(G41="OK",0,1)</f>
        <v>1</v>
      </c>
      <c r="G41" s="9" t="s">
        <v>7</v>
      </c>
      <c r="H41" s="17" t="str">
        <f t="shared" si="1"/>
        <v>Wohnblock</v>
      </c>
      <c r="I41">
        <f t="shared" ref="I41:L41" si="5">I16*$F41</f>
        <v>12</v>
      </c>
      <c r="J41">
        <f t="shared" si="5"/>
        <v>13</v>
      </c>
      <c r="K41">
        <f t="shared" si="5"/>
        <v>115</v>
      </c>
      <c r="L41">
        <f t="shared" si="5"/>
        <v>0</v>
      </c>
      <c r="N41" s="21">
        <f>SUM(I$34:I$41)-I$29*$F41</f>
        <v>91</v>
      </c>
      <c r="O41" s="20">
        <f>SUM(J$34:J$41)-J$29*$F41</f>
        <v>180</v>
      </c>
      <c r="P41" s="20">
        <f>SUM(K$34:K$41)-K$29*$F41</f>
        <v>101</v>
      </c>
      <c r="Q41" s="22">
        <f>SUM(L$34:L$41)-L$29*$F41</f>
        <v>0</v>
      </c>
      <c r="R41" s="20"/>
      <c r="S41" s="20"/>
      <c r="T41" s="20"/>
      <c r="U41" s="20"/>
    </row>
    <row r="42" spans="5:23" x14ac:dyDescent="0.25">
      <c r="F42" s="14">
        <f t="shared" si="4"/>
        <v>1</v>
      </c>
      <c r="G42" s="9" t="s">
        <v>7</v>
      </c>
      <c r="H42" s="17" t="str">
        <f t="shared" si="1"/>
        <v>Elefantenstall</v>
      </c>
      <c r="I42">
        <f t="shared" ref="I42:L42" si="6">I17*$F42</f>
        <v>7</v>
      </c>
      <c r="J42">
        <f t="shared" si="6"/>
        <v>77</v>
      </c>
      <c r="K42">
        <f t="shared" si="6"/>
        <v>71</v>
      </c>
      <c r="L42">
        <f t="shared" si="6"/>
        <v>0</v>
      </c>
      <c r="N42" s="21">
        <f>SUM(I$34:I$42)-I$29*$F42</f>
        <v>98</v>
      </c>
      <c r="O42" s="20">
        <f>SUM(J$34:J$42)-J$29*$F42</f>
        <v>257</v>
      </c>
      <c r="P42" s="20">
        <f>SUM(K$34:K$42)-K$29*$F42</f>
        <v>172</v>
      </c>
      <c r="Q42" s="22">
        <f>SUM(L$34:L$42)-L$29*$F42</f>
        <v>0</v>
      </c>
      <c r="R42" s="20"/>
      <c r="S42" s="20"/>
      <c r="T42" s="20"/>
      <c r="U42" s="20"/>
    </row>
    <row r="43" spans="5:23" x14ac:dyDescent="0.25">
      <c r="F43" s="14">
        <f t="shared" si="4"/>
        <v>1</v>
      </c>
      <c r="G43" s="9" t="s">
        <v>7</v>
      </c>
      <c r="H43" s="17" t="str">
        <f t="shared" si="1"/>
        <v>Gebetsstätte</v>
      </c>
      <c r="I43">
        <f t="shared" ref="I43:L43" si="7">I18*$F43</f>
        <v>11</v>
      </c>
      <c r="J43">
        <f t="shared" si="7"/>
        <v>95</v>
      </c>
      <c r="K43">
        <f t="shared" si="7"/>
        <v>64</v>
      </c>
      <c r="L43">
        <f t="shared" si="7"/>
        <v>0</v>
      </c>
      <c r="N43" s="21">
        <f>SUM(I$34:I$43)-I$29*$F43</f>
        <v>109</v>
      </c>
      <c r="O43" s="20">
        <f>SUM(J$34:J$43)-J$29*$F43</f>
        <v>352</v>
      </c>
      <c r="P43" s="20">
        <f>SUM(K$34:K$43)-K$29*$F43</f>
        <v>236</v>
      </c>
      <c r="Q43" s="22">
        <f>SUM(L$34:L$43)-L$29*$F43</f>
        <v>0</v>
      </c>
      <c r="R43" s="20"/>
      <c r="S43" s="20"/>
      <c r="T43" s="20"/>
      <c r="U43" s="20"/>
    </row>
    <row r="44" spans="5:23" x14ac:dyDescent="0.25">
      <c r="F44" s="14">
        <f t="shared" si="4"/>
        <v>1</v>
      </c>
      <c r="G44" s="9" t="s">
        <v>7</v>
      </c>
      <c r="H44" s="17" t="str">
        <f t="shared" si="1"/>
        <v>Prozession</v>
      </c>
      <c r="I44">
        <f t="shared" ref="I44:L44" si="8">I19*$F44</f>
        <v>5</v>
      </c>
      <c r="J44">
        <f t="shared" si="8"/>
        <v>79</v>
      </c>
      <c r="K44">
        <f t="shared" si="8"/>
        <v>0</v>
      </c>
      <c r="L44">
        <f t="shared" si="8"/>
        <v>106</v>
      </c>
      <c r="N44" s="21">
        <f>SUM(I$34:I$44)-I$29*$F44</f>
        <v>114</v>
      </c>
      <c r="O44" s="20">
        <f>SUM(J$34:J$44)-J$29*$F44</f>
        <v>431</v>
      </c>
      <c r="P44" s="20">
        <f>SUM(K$34:K$44)-K$29*$F44</f>
        <v>236</v>
      </c>
      <c r="Q44" s="22">
        <f>SUM(L$34:L$44)-L$29*$F44</f>
        <v>106</v>
      </c>
      <c r="R44" s="20"/>
      <c r="S44" s="20"/>
      <c r="T44" s="20"/>
      <c r="U44" s="20"/>
    </row>
    <row r="45" spans="5:23" x14ac:dyDescent="0.25">
      <c r="F45" s="14">
        <f t="shared" si="4"/>
        <v>1</v>
      </c>
      <c r="G45" s="9" t="s">
        <v>7</v>
      </c>
      <c r="H45" s="17" t="str">
        <f t="shared" si="1"/>
        <v>Luxusanwesen
Oase</v>
      </c>
      <c r="I45">
        <f t="shared" ref="I45:L45" si="9">I20*$F45</f>
        <v>176</v>
      </c>
      <c r="J45">
        <f t="shared" si="9"/>
        <v>6</v>
      </c>
      <c r="K45">
        <f t="shared" si="9"/>
        <v>12</v>
      </c>
      <c r="L45">
        <f t="shared" si="9"/>
        <v>11</v>
      </c>
      <c r="N45" s="21">
        <f>SUM(I$34:I$45)-I$29*$F45</f>
        <v>290</v>
      </c>
      <c r="O45" s="20">
        <f>SUM(J$34:J$45)-J$29*$F45</f>
        <v>437</v>
      </c>
      <c r="P45" s="20">
        <f>SUM(K$34:K$45)-K$29*$F45</f>
        <v>248</v>
      </c>
      <c r="Q45" s="22">
        <f>SUM(L$34:L$45)-L$29*$F45</f>
        <v>117</v>
      </c>
      <c r="R45" s="20"/>
      <c r="S45" s="20"/>
      <c r="T45" s="20"/>
      <c r="U45" s="20"/>
    </row>
    <row r="46" spans="5:23" x14ac:dyDescent="0.25">
      <c r="F46" s="14">
        <f t="shared" si="3"/>
        <v>1</v>
      </c>
      <c r="G46" s="9" t="s">
        <v>7</v>
      </c>
      <c r="H46" s="17" t="str">
        <f t="shared" si="1"/>
        <v>Pyramide</v>
      </c>
      <c r="I46">
        <f>I21*$F46</f>
        <v>22</v>
      </c>
      <c r="J46">
        <f>J21*$F46</f>
        <v>90</v>
      </c>
      <c r="K46">
        <f>K21*$F46</f>
        <v>32</v>
      </c>
      <c r="L46">
        <f>L21*$F46</f>
        <v>76</v>
      </c>
      <c r="N46" s="26">
        <f>SUM(I$34:I$46)-I$29*$F46</f>
        <v>312</v>
      </c>
      <c r="O46" s="27">
        <f>SUM(J$34:J$46)-J$29*$F46</f>
        <v>527</v>
      </c>
      <c r="P46" s="27">
        <f>SUM(K$34:K$46)-K$29*$F46</f>
        <v>280</v>
      </c>
      <c r="Q46" s="28">
        <f>SUM(L$34:L$46)-L$29*$F46</f>
        <v>193</v>
      </c>
      <c r="R46" s="29">
        <f>IF(N46&gt;0,N46,0)</f>
        <v>312</v>
      </c>
      <c r="S46" s="29">
        <f t="shared" ref="S46:U46" si="10">IF(O46&gt;0,O46,0)</f>
        <v>527</v>
      </c>
      <c r="T46" s="29">
        <f t="shared" si="10"/>
        <v>280</v>
      </c>
      <c r="U46" s="29">
        <f t="shared" si="10"/>
        <v>193</v>
      </c>
    </row>
    <row r="47" spans="5:23" x14ac:dyDescent="0.25">
      <c r="G47" s="30"/>
    </row>
    <row r="48" spans="5:23" x14ac:dyDescent="0.25">
      <c r="G48" t="s">
        <v>15</v>
      </c>
      <c r="I48">
        <f>SUM(I34:I46)-I29</f>
        <v>312</v>
      </c>
      <c r="J48">
        <f>SUM(J34:J46)-J29</f>
        <v>527</v>
      </c>
      <c r="K48">
        <f>SUM(K34:K46)-K29</f>
        <v>280</v>
      </c>
      <c r="L48">
        <f>SUM(L34:L46)-L29</f>
        <v>193</v>
      </c>
      <c r="N48" t="s">
        <v>16</v>
      </c>
      <c r="P48">
        <f>P49*10</f>
        <v>14320</v>
      </c>
      <c r="Q48" t="s">
        <v>63</v>
      </c>
      <c r="W48" t="s">
        <v>127</v>
      </c>
    </row>
    <row r="49" spans="1:27" x14ac:dyDescent="0.25">
      <c r="O49" t="s">
        <v>17</v>
      </c>
      <c r="P49">
        <f>SUM(R46:U46)+120</f>
        <v>1432</v>
      </c>
      <c r="Q49" t="s">
        <v>18</v>
      </c>
      <c r="W49" t="s">
        <v>128</v>
      </c>
    </row>
    <row r="50" spans="1:27" x14ac:dyDescent="0.25">
      <c r="W50" t="s">
        <v>129</v>
      </c>
    </row>
    <row r="52" spans="1:27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x14ac:dyDescent="0.2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x14ac:dyDescent="0.25">
      <c r="C54" t="s">
        <v>55</v>
      </c>
      <c r="E54" s="30"/>
      <c r="F54" s="30"/>
      <c r="G54" s="31" t="s">
        <v>19</v>
      </c>
      <c r="H54" s="30"/>
      <c r="I54" s="30"/>
      <c r="J54" s="30"/>
      <c r="P54" s="3"/>
    </row>
    <row r="55" spans="1:27" x14ac:dyDescent="0.25">
      <c r="E55" s="30"/>
      <c r="F55" s="30"/>
      <c r="G55" s="30"/>
      <c r="H55" s="30"/>
      <c r="I55" s="30"/>
      <c r="J55" s="30"/>
    </row>
    <row r="56" spans="1:27" x14ac:dyDescent="0.25">
      <c r="A56" t="s">
        <v>20</v>
      </c>
      <c r="B56" t="s">
        <v>21</v>
      </c>
      <c r="C56" t="s">
        <v>31</v>
      </c>
      <c r="D56" t="s">
        <v>50</v>
      </c>
      <c r="E56" s="30"/>
      <c r="F56" s="30"/>
      <c r="G56" s="15" t="s">
        <v>22</v>
      </c>
      <c r="H56" s="15"/>
      <c r="I56" s="15" t="s">
        <v>23</v>
      </c>
      <c r="J56" s="15" t="s">
        <v>24</v>
      </c>
      <c r="K56" s="15" t="s">
        <v>64</v>
      </c>
      <c r="L56" s="15" t="s">
        <v>50</v>
      </c>
      <c r="M56" s="15" t="s">
        <v>65</v>
      </c>
    </row>
    <row r="57" spans="1:27" x14ac:dyDescent="0.25">
      <c r="A57">
        <v>0</v>
      </c>
      <c r="B57">
        <v>4</v>
      </c>
      <c r="C57">
        <v>58</v>
      </c>
      <c r="D57">
        <v>24</v>
      </c>
      <c r="E57" s="30"/>
      <c r="F57" s="30"/>
      <c r="G57" s="14">
        <v>1</v>
      </c>
      <c r="H57" s="32" t="s">
        <v>52</v>
      </c>
      <c r="I57">
        <v>0</v>
      </c>
      <c r="J57">
        <f t="shared" ref="J57:J72" si="11">A57/B57</f>
        <v>0</v>
      </c>
      <c r="K57">
        <f t="shared" ref="K57:K72" si="12">G57*C57</f>
        <v>58</v>
      </c>
      <c r="L57">
        <f t="shared" ref="L57:L70" si="13">G57*D57</f>
        <v>24</v>
      </c>
      <c r="M57" s="40">
        <f>D57/B57</f>
        <v>6</v>
      </c>
      <c r="O57" s="24" t="s">
        <v>25</v>
      </c>
    </row>
    <row r="58" spans="1:27" x14ac:dyDescent="0.25">
      <c r="A58">
        <v>0</v>
      </c>
      <c r="B58">
        <v>6</v>
      </c>
      <c r="C58">
        <v>73</v>
      </c>
      <c r="D58">
        <v>51</v>
      </c>
      <c r="E58" s="30"/>
      <c r="F58" s="30"/>
      <c r="G58" s="14">
        <v>1</v>
      </c>
      <c r="H58" s="32" t="s">
        <v>53</v>
      </c>
      <c r="I58">
        <v>0</v>
      </c>
      <c r="J58">
        <f t="shared" si="11"/>
        <v>0</v>
      </c>
      <c r="K58">
        <f t="shared" si="12"/>
        <v>73</v>
      </c>
      <c r="L58">
        <f t="shared" si="13"/>
        <v>51</v>
      </c>
      <c r="M58" s="40">
        <f t="shared" ref="M58:M77" si="14">D58/B58</f>
        <v>8.5</v>
      </c>
      <c r="O58" s="24" t="s">
        <v>26</v>
      </c>
    </row>
    <row r="59" spans="1:27" x14ac:dyDescent="0.25">
      <c r="A59">
        <v>0</v>
      </c>
      <c r="B59">
        <v>15</v>
      </c>
      <c r="C59">
        <v>196</v>
      </c>
      <c r="D59">
        <v>202</v>
      </c>
      <c r="E59" s="30"/>
      <c r="F59" s="30"/>
      <c r="G59" s="14">
        <v>1</v>
      </c>
      <c r="H59" s="33" t="s">
        <v>42</v>
      </c>
      <c r="I59">
        <f t="shared" ref="I59:I72" si="15">G59*A59</f>
        <v>0</v>
      </c>
      <c r="J59">
        <f t="shared" si="11"/>
        <v>0</v>
      </c>
      <c r="K59">
        <f t="shared" si="12"/>
        <v>196</v>
      </c>
      <c r="L59">
        <f t="shared" si="13"/>
        <v>202</v>
      </c>
      <c r="M59" s="40">
        <f t="shared" si="14"/>
        <v>13.466666666666667</v>
      </c>
      <c r="O59" s="24" t="s">
        <v>27</v>
      </c>
    </row>
    <row r="60" spans="1:27" x14ac:dyDescent="0.25">
      <c r="A60">
        <v>0</v>
      </c>
      <c r="B60">
        <v>16</v>
      </c>
      <c r="C60">
        <v>248</v>
      </c>
      <c r="D60">
        <v>246</v>
      </c>
      <c r="E60" s="30"/>
      <c r="F60" s="30"/>
      <c r="G60" s="14">
        <v>1</v>
      </c>
      <c r="H60" s="33" t="s">
        <v>61</v>
      </c>
      <c r="I60">
        <f>G60*A60</f>
        <v>0</v>
      </c>
      <c r="J60">
        <f t="shared" si="11"/>
        <v>0</v>
      </c>
      <c r="K60">
        <f>G60*C60</f>
        <v>248</v>
      </c>
      <c r="L60">
        <f>G60*D60</f>
        <v>246</v>
      </c>
      <c r="M60" s="40">
        <f t="shared" si="14"/>
        <v>15.375</v>
      </c>
    </row>
    <row r="61" spans="1:27" x14ac:dyDescent="0.25">
      <c r="A61">
        <v>0</v>
      </c>
      <c r="B61">
        <v>12</v>
      </c>
      <c r="C61">
        <v>-100</v>
      </c>
      <c r="D61">
        <v>-48</v>
      </c>
      <c r="E61" s="30"/>
      <c r="F61" s="30"/>
      <c r="G61" s="14">
        <v>1</v>
      </c>
      <c r="H61" s="34" t="s">
        <v>49</v>
      </c>
      <c r="I61">
        <f t="shared" si="15"/>
        <v>0</v>
      </c>
      <c r="J61">
        <f t="shared" si="11"/>
        <v>0</v>
      </c>
      <c r="K61">
        <f t="shared" si="12"/>
        <v>-100</v>
      </c>
      <c r="L61">
        <f t="shared" si="13"/>
        <v>-48</v>
      </c>
      <c r="M61" s="40">
        <f t="shared" si="14"/>
        <v>-4</v>
      </c>
    </row>
    <row r="62" spans="1:27" x14ac:dyDescent="0.25">
      <c r="A62">
        <v>0</v>
      </c>
      <c r="B62">
        <v>12</v>
      </c>
      <c r="C62">
        <v>-100</v>
      </c>
      <c r="D62">
        <v>-48</v>
      </c>
      <c r="E62" s="30"/>
      <c r="F62" s="30"/>
      <c r="G62" s="14">
        <v>1</v>
      </c>
      <c r="H62" s="35" t="s">
        <v>35</v>
      </c>
      <c r="I62">
        <f t="shared" si="15"/>
        <v>0</v>
      </c>
      <c r="J62">
        <f t="shared" si="11"/>
        <v>0</v>
      </c>
      <c r="K62">
        <f t="shared" si="12"/>
        <v>-100</v>
      </c>
      <c r="L62">
        <f t="shared" si="13"/>
        <v>-48</v>
      </c>
      <c r="M62" s="40">
        <f t="shared" si="14"/>
        <v>-4</v>
      </c>
    </row>
    <row r="63" spans="1:27" x14ac:dyDescent="0.25">
      <c r="A63">
        <v>0</v>
      </c>
      <c r="B63">
        <v>15</v>
      </c>
      <c r="C63">
        <v>-100</v>
      </c>
      <c r="D63">
        <v>-36</v>
      </c>
      <c r="E63" s="30"/>
      <c r="F63" s="30"/>
      <c r="G63" s="14">
        <v>1</v>
      </c>
      <c r="H63" s="35" t="s">
        <v>39</v>
      </c>
      <c r="I63">
        <f t="shared" si="15"/>
        <v>0</v>
      </c>
      <c r="J63">
        <f t="shared" si="11"/>
        <v>0</v>
      </c>
      <c r="K63">
        <f t="shared" si="12"/>
        <v>-100</v>
      </c>
      <c r="L63">
        <f t="shared" si="13"/>
        <v>-36</v>
      </c>
      <c r="M63" s="40">
        <f t="shared" si="14"/>
        <v>-2.4</v>
      </c>
    </row>
    <row r="64" spans="1:27" x14ac:dyDescent="0.25">
      <c r="A64">
        <v>0</v>
      </c>
      <c r="B64">
        <v>15</v>
      </c>
      <c r="C64">
        <v>-2000</v>
      </c>
      <c r="D64">
        <v>-36</v>
      </c>
      <c r="E64" s="30"/>
      <c r="F64" s="30"/>
      <c r="G64" s="14">
        <v>1</v>
      </c>
      <c r="H64" s="35" t="s">
        <v>44</v>
      </c>
      <c r="I64">
        <f t="shared" si="15"/>
        <v>0</v>
      </c>
      <c r="J64">
        <f t="shared" si="11"/>
        <v>0</v>
      </c>
      <c r="K64">
        <f t="shared" si="12"/>
        <v>-2000</v>
      </c>
      <c r="L64">
        <f t="shared" si="13"/>
        <v>-36</v>
      </c>
      <c r="M64" s="40">
        <f t="shared" si="14"/>
        <v>-2.4</v>
      </c>
    </row>
    <row r="65" spans="1:15" x14ac:dyDescent="0.25">
      <c r="A65">
        <v>7</v>
      </c>
      <c r="B65">
        <v>1</v>
      </c>
      <c r="C65">
        <v>0</v>
      </c>
      <c r="D65">
        <v>0</v>
      </c>
      <c r="E65" s="30"/>
      <c r="F65" s="30"/>
      <c r="G65" s="14">
        <v>1</v>
      </c>
      <c r="H65" s="36" t="s">
        <v>51</v>
      </c>
      <c r="I65">
        <f t="shared" si="15"/>
        <v>7</v>
      </c>
      <c r="J65">
        <f t="shared" si="11"/>
        <v>7</v>
      </c>
      <c r="K65">
        <f t="shared" si="12"/>
        <v>0</v>
      </c>
      <c r="L65">
        <f t="shared" si="13"/>
        <v>0</v>
      </c>
      <c r="M65" s="40">
        <f t="shared" si="14"/>
        <v>0</v>
      </c>
    </row>
    <row r="66" spans="1:15" x14ac:dyDescent="0.25">
      <c r="A66">
        <v>39</v>
      </c>
      <c r="B66">
        <v>6</v>
      </c>
      <c r="C66">
        <v>214</v>
      </c>
      <c r="D66">
        <v>-41</v>
      </c>
      <c r="E66" s="30"/>
      <c r="F66" s="30"/>
      <c r="G66" s="14">
        <v>1</v>
      </c>
      <c r="H66" s="37" t="s">
        <v>34</v>
      </c>
      <c r="I66">
        <f t="shared" si="15"/>
        <v>39</v>
      </c>
      <c r="J66">
        <f t="shared" si="11"/>
        <v>6.5</v>
      </c>
      <c r="K66">
        <f t="shared" si="12"/>
        <v>214</v>
      </c>
      <c r="L66">
        <f t="shared" si="13"/>
        <v>-41</v>
      </c>
      <c r="M66" s="40">
        <f t="shared" si="14"/>
        <v>-6.833333333333333</v>
      </c>
    </row>
    <row r="67" spans="1:15" x14ac:dyDescent="0.25">
      <c r="A67">
        <v>26</v>
      </c>
      <c r="B67">
        <v>2</v>
      </c>
      <c r="C67">
        <v>0</v>
      </c>
      <c r="D67">
        <v>0</v>
      </c>
      <c r="E67" s="44"/>
      <c r="F67" s="30"/>
      <c r="G67" s="14">
        <v>1</v>
      </c>
      <c r="H67" s="38" t="s">
        <v>54</v>
      </c>
      <c r="I67">
        <f t="shared" si="15"/>
        <v>26</v>
      </c>
      <c r="J67">
        <f t="shared" si="11"/>
        <v>13</v>
      </c>
      <c r="K67">
        <f t="shared" si="12"/>
        <v>0</v>
      </c>
      <c r="L67">
        <f t="shared" si="13"/>
        <v>0</v>
      </c>
      <c r="M67" s="40">
        <f t="shared" si="14"/>
        <v>0</v>
      </c>
    </row>
    <row r="68" spans="1:15" x14ac:dyDescent="0.25">
      <c r="A68">
        <v>117</v>
      </c>
      <c r="B68">
        <v>9</v>
      </c>
      <c r="C68">
        <v>363</v>
      </c>
      <c r="D68">
        <v>-61</v>
      </c>
      <c r="E68" s="44"/>
      <c r="F68" s="30"/>
      <c r="G68" s="14">
        <v>1</v>
      </c>
      <c r="H68" s="39" t="s">
        <v>38</v>
      </c>
      <c r="I68">
        <f t="shared" si="15"/>
        <v>117</v>
      </c>
      <c r="J68">
        <f t="shared" si="11"/>
        <v>13</v>
      </c>
      <c r="K68">
        <f t="shared" si="12"/>
        <v>363</v>
      </c>
      <c r="L68">
        <f t="shared" si="13"/>
        <v>-61</v>
      </c>
      <c r="M68" s="40">
        <f t="shared" si="14"/>
        <v>-6.7777777777777777</v>
      </c>
    </row>
    <row r="69" spans="1:15" x14ac:dyDescent="0.25">
      <c r="A69">
        <v>55</v>
      </c>
      <c r="B69">
        <v>3</v>
      </c>
      <c r="C69">
        <v>0</v>
      </c>
      <c r="D69">
        <v>0</v>
      </c>
      <c r="E69" s="44"/>
      <c r="F69" s="30"/>
      <c r="G69" s="14">
        <v>1</v>
      </c>
      <c r="H69" s="38" t="s">
        <v>56</v>
      </c>
      <c r="I69">
        <f t="shared" si="15"/>
        <v>55</v>
      </c>
      <c r="J69" s="40">
        <f t="shared" si="11"/>
        <v>18.333333333333332</v>
      </c>
      <c r="K69">
        <f t="shared" si="12"/>
        <v>0</v>
      </c>
      <c r="L69">
        <f t="shared" si="13"/>
        <v>0</v>
      </c>
      <c r="M69" s="40">
        <f t="shared" si="14"/>
        <v>0</v>
      </c>
    </row>
    <row r="70" spans="1:15" x14ac:dyDescent="0.25">
      <c r="A70">
        <v>437</v>
      </c>
      <c r="B70">
        <v>24</v>
      </c>
      <c r="C70">
        <v>1859</v>
      </c>
      <c r="D70">
        <v>-162</v>
      </c>
      <c r="E70" s="30"/>
      <c r="F70" s="30"/>
      <c r="G70" s="14">
        <v>1</v>
      </c>
      <c r="H70" s="37" t="s">
        <v>45</v>
      </c>
      <c r="I70">
        <f t="shared" si="15"/>
        <v>437</v>
      </c>
      <c r="J70" s="40">
        <f t="shared" si="11"/>
        <v>18.208333333333332</v>
      </c>
      <c r="K70">
        <f t="shared" si="12"/>
        <v>1859</v>
      </c>
      <c r="L70">
        <f t="shared" si="13"/>
        <v>-162</v>
      </c>
      <c r="M70" s="40">
        <f t="shared" si="14"/>
        <v>-6.75</v>
      </c>
    </row>
    <row r="71" spans="1:15" x14ac:dyDescent="0.25">
      <c r="A71">
        <v>223</v>
      </c>
      <c r="B71">
        <v>9</v>
      </c>
      <c r="C71">
        <v>0</v>
      </c>
      <c r="D71">
        <v>0</v>
      </c>
      <c r="E71" s="30"/>
      <c r="F71" s="30"/>
      <c r="G71" s="14">
        <v>1</v>
      </c>
      <c r="H71" s="43" t="s">
        <v>62</v>
      </c>
      <c r="I71">
        <f t="shared" ref="I71" si="16">G71*A71</f>
        <v>223</v>
      </c>
      <c r="J71" s="40">
        <f t="shared" ref="J71" si="17">A71/B71</f>
        <v>24.777777777777779</v>
      </c>
      <c r="K71">
        <f t="shared" ref="K71" si="18">G71*C71</f>
        <v>0</v>
      </c>
      <c r="L71">
        <f>G71*D71</f>
        <v>0</v>
      </c>
      <c r="M71" s="40">
        <f t="shared" si="14"/>
        <v>0</v>
      </c>
    </row>
    <row r="72" spans="1:15" x14ac:dyDescent="0.25">
      <c r="A72">
        <v>890</v>
      </c>
      <c r="B72">
        <v>36</v>
      </c>
      <c r="C72">
        <v>4113</v>
      </c>
      <c r="D72">
        <v>-242</v>
      </c>
      <c r="E72" s="30"/>
      <c r="F72" s="30"/>
      <c r="G72" s="14">
        <v>1</v>
      </c>
      <c r="H72" s="41" t="s">
        <v>48</v>
      </c>
      <c r="I72">
        <f t="shared" si="15"/>
        <v>890</v>
      </c>
      <c r="J72" s="40">
        <f t="shared" si="11"/>
        <v>24.722222222222221</v>
      </c>
      <c r="K72">
        <f t="shared" si="12"/>
        <v>4113</v>
      </c>
      <c r="L72">
        <f>G72*D72</f>
        <v>-242</v>
      </c>
      <c r="M72" s="40">
        <f t="shared" si="14"/>
        <v>-6.7222222222222223</v>
      </c>
    </row>
    <row r="73" spans="1:15" x14ac:dyDescent="0.25">
      <c r="A73">
        <v>0</v>
      </c>
      <c r="B73">
        <v>9</v>
      </c>
      <c r="C73">
        <v>0</v>
      </c>
      <c r="D73">
        <v>-47</v>
      </c>
      <c r="E73" s="30"/>
      <c r="F73" s="30"/>
      <c r="G73" s="14">
        <v>1</v>
      </c>
      <c r="H73" s="42" t="s">
        <v>57</v>
      </c>
      <c r="I73">
        <f t="shared" ref="I73:I77" si="19">G73*A73</f>
        <v>0</v>
      </c>
      <c r="J73">
        <f t="shared" ref="J73:J77" si="20">A73/B73</f>
        <v>0</v>
      </c>
      <c r="K73">
        <f t="shared" ref="K73:K77" si="21">G73*C73</f>
        <v>0</v>
      </c>
      <c r="L73">
        <f t="shared" ref="L73:L77" si="22">G73*D73</f>
        <v>-47</v>
      </c>
      <c r="M73" s="40">
        <f t="shared" si="14"/>
        <v>-5.2222222222222223</v>
      </c>
    </row>
    <row r="74" spans="1:15" x14ac:dyDescent="0.25">
      <c r="A74">
        <v>0</v>
      </c>
      <c r="B74">
        <v>12</v>
      </c>
      <c r="C74">
        <v>0</v>
      </c>
      <c r="D74">
        <v>-35</v>
      </c>
      <c r="E74" s="30"/>
      <c r="F74" s="30"/>
      <c r="G74" s="14">
        <v>1</v>
      </c>
      <c r="H74" s="42" t="s">
        <v>58</v>
      </c>
      <c r="I74">
        <f t="shared" si="19"/>
        <v>0</v>
      </c>
      <c r="J74">
        <f t="shared" si="20"/>
        <v>0</v>
      </c>
      <c r="K74">
        <f t="shared" si="21"/>
        <v>0</v>
      </c>
      <c r="L74">
        <f t="shared" si="22"/>
        <v>-35</v>
      </c>
      <c r="M74" s="40">
        <f t="shared" si="14"/>
        <v>-2.9166666666666665</v>
      </c>
    </row>
    <row r="75" spans="1:15" x14ac:dyDescent="0.25">
      <c r="A75">
        <v>0</v>
      </c>
      <c r="B75">
        <v>10</v>
      </c>
      <c r="C75">
        <v>0</v>
      </c>
      <c r="D75">
        <v>-43</v>
      </c>
      <c r="E75" s="30"/>
      <c r="F75" s="30"/>
      <c r="G75" s="14">
        <v>1</v>
      </c>
      <c r="H75" s="42" t="s">
        <v>59</v>
      </c>
      <c r="I75">
        <f t="shared" si="19"/>
        <v>0</v>
      </c>
      <c r="J75">
        <f t="shared" si="20"/>
        <v>0</v>
      </c>
      <c r="K75">
        <f t="shared" si="21"/>
        <v>0</v>
      </c>
      <c r="L75">
        <f t="shared" si="22"/>
        <v>-43</v>
      </c>
      <c r="M75" s="40">
        <f t="shared" si="14"/>
        <v>-4.3</v>
      </c>
    </row>
    <row r="76" spans="1:15" x14ac:dyDescent="0.25">
      <c r="A76">
        <v>0</v>
      </c>
      <c r="B76">
        <v>12</v>
      </c>
      <c r="C76">
        <v>0</v>
      </c>
      <c r="D76">
        <v>-35</v>
      </c>
      <c r="E76" s="30"/>
      <c r="F76" s="30"/>
      <c r="G76" s="14">
        <v>1</v>
      </c>
      <c r="H76" s="42" t="s">
        <v>60</v>
      </c>
      <c r="I76">
        <f t="shared" ref="I76" si="23">G76*A76</f>
        <v>0</v>
      </c>
      <c r="J76">
        <f t="shared" ref="J76" si="24">A76/B76</f>
        <v>0</v>
      </c>
      <c r="K76">
        <f t="shared" ref="K76" si="25">G76*C76</f>
        <v>0</v>
      </c>
      <c r="L76">
        <f t="shared" ref="L76" si="26">G76*D76</f>
        <v>-35</v>
      </c>
      <c r="M76" s="40">
        <f t="shared" si="14"/>
        <v>-2.9166666666666665</v>
      </c>
    </row>
    <row r="77" spans="1:15" x14ac:dyDescent="0.25">
      <c r="A77">
        <v>0</v>
      </c>
      <c r="B77">
        <v>9</v>
      </c>
      <c r="C77">
        <v>0</v>
      </c>
      <c r="D77">
        <v>-47</v>
      </c>
      <c r="E77" s="30"/>
      <c r="F77" s="30"/>
      <c r="G77" s="14">
        <v>1</v>
      </c>
      <c r="H77" s="42" t="s">
        <v>43</v>
      </c>
      <c r="I77">
        <f t="shared" si="19"/>
        <v>0</v>
      </c>
      <c r="J77">
        <f t="shared" si="20"/>
        <v>0</v>
      </c>
      <c r="K77">
        <f t="shared" si="21"/>
        <v>0</v>
      </c>
      <c r="L77">
        <f t="shared" si="22"/>
        <v>-47</v>
      </c>
      <c r="M77" s="40">
        <f t="shared" si="14"/>
        <v>-5.2222222222222223</v>
      </c>
    </row>
    <row r="79" spans="1:15" x14ac:dyDescent="0.25">
      <c r="E79" s="30"/>
      <c r="F79" s="30"/>
      <c r="O79" s="24" t="s">
        <v>66</v>
      </c>
    </row>
    <row r="80" spans="1:15" x14ac:dyDescent="0.25">
      <c r="E80" s="30"/>
      <c r="F80" s="30"/>
      <c r="H80" t="s">
        <v>28</v>
      </c>
      <c r="I80">
        <f>SUM(I57:I77)</f>
        <v>1794</v>
      </c>
      <c r="K80">
        <f>SUM(K57:K77)</f>
        <v>4824</v>
      </c>
      <c r="L80">
        <f>SUM(L57:L77)</f>
        <v>-358</v>
      </c>
      <c r="M80" s="30" t="s">
        <v>68</v>
      </c>
      <c r="O80" s="24" t="s">
        <v>67</v>
      </c>
    </row>
    <row r="81" spans="5:10" x14ac:dyDescent="0.25">
      <c r="E81" s="30"/>
      <c r="F81" s="30"/>
      <c r="H81" t="s">
        <v>29</v>
      </c>
      <c r="I81" s="14">
        <v>1000</v>
      </c>
    </row>
    <row r="82" spans="5:10" x14ac:dyDescent="0.25">
      <c r="E82" s="30"/>
      <c r="F82" s="30"/>
      <c r="H82" t="s">
        <v>30</v>
      </c>
      <c r="I82" s="20">
        <f>I81-I80</f>
        <v>-794</v>
      </c>
    </row>
    <row r="83" spans="5:10" x14ac:dyDescent="0.25">
      <c r="E83" s="30"/>
      <c r="F83" s="30"/>
    </row>
    <row r="84" spans="5:10" x14ac:dyDescent="0.25">
      <c r="E84" s="30"/>
      <c r="F84" s="30"/>
      <c r="G84" s="30"/>
      <c r="H84" s="30"/>
      <c r="I84" s="30"/>
      <c r="J84" s="30"/>
    </row>
  </sheetData>
  <mergeCells count="1">
    <mergeCell ref="E36:E38"/>
  </mergeCells>
  <conditionalFormatting sqref="P49 N34:U40 N46:U46">
    <cfRule type="cellIs" dxfId="7" priority="10" operator="greaterThan">
      <formula>0</formula>
    </cfRule>
  </conditionalFormatting>
  <conditionalFormatting sqref="I82">
    <cfRule type="cellIs" dxfId="6" priority="8" operator="lessThan">
      <formula>1</formula>
    </cfRule>
    <cfRule type="cellIs" dxfId="5" priority="9" operator="greaterThan">
      <formula>0</formula>
    </cfRule>
  </conditionalFormatting>
  <conditionalFormatting sqref="L80">
    <cfRule type="cellIs" dxfId="4" priority="6" operator="greaterThan">
      <formula>-1</formula>
    </cfRule>
    <cfRule type="cellIs" dxfId="3" priority="7" operator="lessThan">
      <formula>0</formula>
    </cfRule>
  </conditionalFormatting>
  <conditionalFormatting sqref="K80">
    <cfRule type="cellIs" dxfId="2" priority="4" operator="greaterThan">
      <formula>-1</formula>
    </cfRule>
    <cfRule type="cellIs" dxfId="1" priority="5" operator="lessThan">
      <formula>0</formula>
    </cfRule>
  </conditionalFormatting>
  <conditionalFormatting sqref="N41:U45">
    <cfRule type="cellIs" dxfId="0" priority="3" operator="greaterThan">
      <formula>0</formula>
    </cfRule>
  </conditionalFormatting>
  <dataValidations count="1">
    <dataValidation type="list" allowBlank="1" showInputMessage="1" showErrorMessage="1" sqref="G34:G46">
      <formula1>$F$32:$F$33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7"/>
  <sheetViews>
    <sheetView workbookViewId="0">
      <selection activeCell="E4" sqref="E4"/>
    </sheetView>
  </sheetViews>
  <sheetFormatPr baseColWidth="10" defaultColWidth="9.140625" defaultRowHeight="15" x14ac:dyDescent="0.25"/>
  <cols>
    <col min="2" max="2" width="51.85546875" customWidth="1"/>
    <col min="3" max="3" width="4.28515625" customWidth="1"/>
    <col min="4" max="4" width="51.28515625" customWidth="1"/>
  </cols>
  <sheetData>
    <row r="4" spans="1:4" ht="46.5" x14ac:dyDescent="0.7">
      <c r="B4" s="53" t="s">
        <v>69</v>
      </c>
    </row>
    <row r="5" spans="1:4" ht="31.5" x14ac:dyDescent="0.5">
      <c r="B5" s="49"/>
    </row>
    <row r="6" spans="1:4" ht="15.75" x14ac:dyDescent="0.25">
      <c r="B6" s="51" t="s">
        <v>126</v>
      </c>
      <c r="C6" s="52"/>
      <c r="D6" s="51" t="s">
        <v>125</v>
      </c>
    </row>
    <row r="7" spans="1:4" x14ac:dyDescent="0.25">
      <c r="A7" s="50" t="s">
        <v>104</v>
      </c>
      <c r="B7" t="s">
        <v>70</v>
      </c>
      <c r="C7" t="s">
        <v>102</v>
      </c>
      <c r="D7" t="s">
        <v>71</v>
      </c>
    </row>
    <row r="8" spans="1:4" x14ac:dyDescent="0.25">
      <c r="A8" s="50" t="s">
        <v>105</v>
      </c>
      <c r="B8" t="s">
        <v>72</v>
      </c>
      <c r="C8" t="s">
        <v>102</v>
      </c>
      <c r="D8" t="s">
        <v>73</v>
      </c>
    </row>
    <row r="9" spans="1:4" x14ac:dyDescent="0.25">
      <c r="A9" s="50" t="s">
        <v>106</v>
      </c>
      <c r="B9" t="s">
        <v>74</v>
      </c>
      <c r="C9" t="s">
        <v>102</v>
      </c>
      <c r="D9" t="s">
        <v>75</v>
      </c>
    </row>
    <row r="10" spans="1:4" x14ac:dyDescent="0.25">
      <c r="A10" s="50" t="s">
        <v>107</v>
      </c>
      <c r="B10" t="s">
        <v>76</v>
      </c>
      <c r="C10" t="s">
        <v>102</v>
      </c>
      <c r="D10" t="s">
        <v>77</v>
      </c>
    </row>
    <row r="11" spans="1:4" x14ac:dyDescent="0.25">
      <c r="A11" s="50" t="s">
        <v>108</v>
      </c>
      <c r="B11" t="s">
        <v>78</v>
      </c>
      <c r="C11" t="s">
        <v>102</v>
      </c>
      <c r="D11" t="s">
        <v>79</v>
      </c>
    </row>
    <row r="12" spans="1:4" x14ac:dyDescent="0.25">
      <c r="A12" s="50" t="s">
        <v>109</v>
      </c>
      <c r="B12" t="s">
        <v>80</v>
      </c>
      <c r="C12" t="s">
        <v>102</v>
      </c>
      <c r="D12" t="s">
        <v>81</v>
      </c>
    </row>
    <row r="13" spans="1:4" x14ac:dyDescent="0.25">
      <c r="A13" s="50" t="s">
        <v>110</v>
      </c>
      <c r="B13" t="s">
        <v>82</v>
      </c>
      <c r="C13" t="s">
        <v>102</v>
      </c>
      <c r="D13" t="s">
        <v>83</v>
      </c>
    </row>
    <row r="14" spans="1:4" x14ac:dyDescent="0.25">
      <c r="A14" s="50" t="s">
        <v>111</v>
      </c>
      <c r="B14" t="s">
        <v>84</v>
      </c>
      <c r="C14" t="s">
        <v>102</v>
      </c>
      <c r="D14" t="s">
        <v>79</v>
      </c>
    </row>
    <row r="15" spans="1:4" x14ac:dyDescent="0.25">
      <c r="A15" s="50" t="s">
        <v>112</v>
      </c>
      <c r="B15" t="s">
        <v>85</v>
      </c>
      <c r="C15" t="s">
        <v>102</v>
      </c>
      <c r="D15" t="s">
        <v>79</v>
      </c>
    </row>
    <row r="16" spans="1:4" x14ac:dyDescent="0.25">
      <c r="A16" s="50" t="s">
        <v>113</v>
      </c>
      <c r="B16" t="s">
        <v>86</v>
      </c>
      <c r="C16" t="s">
        <v>102</v>
      </c>
      <c r="D16" t="s">
        <v>81</v>
      </c>
    </row>
    <row r="17" spans="1:4" x14ac:dyDescent="0.25">
      <c r="A17" s="50" t="s">
        <v>114</v>
      </c>
      <c r="B17" t="s">
        <v>87</v>
      </c>
      <c r="C17" t="s">
        <v>102</v>
      </c>
      <c r="D17" t="s">
        <v>73</v>
      </c>
    </row>
    <row r="18" spans="1:4" x14ac:dyDescent="0.25">
      <c r="A18" s="50" t="s">
        <v>115</v>
      </c>
      <c r="B18" t="s">
        <v>88</v>
      </c>
      <c r="C18" t="s">
        <v>102</v>
      </c>
      <c r="D18" t="s">
        <v>79</v>
      </c>
    </row>
    <row r="19" spans="1:4" x14ac:dyDescent="0.25">
      <c r="A19" s="50" t="s">
        <v>116</v>
      </c>
      <c r="B19" t="s">
        <v>89</v>
      </c>
      <c r="C19" t="s">
        <v>102</v>
      </c>
      <c r="D19" t="s">
        <v>90</v>
      </c>
    </row>
    <row r="20" spans="1:4" x14ac:dyDescent="0.25">
      <c r="A20" s="50" t="s">
        <v>117</v>
      </c>
      <c r="B20" t="s">
        <v>91</v>
      </c>
      <c r="C20" t="s">
        <v>102</v>
      </c>
      <c r="D20" t="s">
        <v>73</v>
      </c>
    </row>
    <row r="21" spans="1:4" x14ac:dyDescent="0.25">
      <c r="A21" s="50" t="s">
        <v>118</v>
      </c>
      <c r="B21" t="s">
        <v>92</v>
      </c>
      <c r="C21" t="s">
        <v>102</v>
      </c>
      <c r="D21" t="s">
        <v>79</v>
      </c>
    </row>
    <row r="22" spans="1:4" x14ac:dyDescent="0.25">
      <c r="A22" s="50" t="s">
        <v>119</v>
      </c>
      <c r="B22" t="s">
        <v>93</v>
      </c>
      <c r="C22" t="s">
        <v>102</v>
      </c>
      <c r="D22" t="s">
        <v>94</v>
      </c>
    </row>
    <row r="23" spans="1:4" x14ac:dyDescent="0.25">
      <c r="A23" s="50" t="s">
        <v>120</v>
      </c>
      <c r="B23" t="s">
        <v>95</v>
      </c>
      <c r="C23" t="s">
        <v>102</v>
      </c>
      <c r="D23" t="s">
        <v>73</v>
      </c>
    </row>
    <row r="24" spans="1:4" x14ac:dyDescent="0.25">
      <c r="A24" s="50" t="s">
        <v>121</v>
      </c>
      <c r="B24" t="s">
        <v>101</v>
      </c>
      <c r="C24" t="s">
        <v>102</v>
      </c>
      <c r="D24" t="s">
        <v>96</v>
      </c>
    </row>
    <row r="25" spans="1:4" x14ac:dyDescent="0.25">
      <c r="A25" s="50" t="s">
        <v>122</v>
      </c>
      <c r="B25" t="s">
        <v>97</v>
      </c>
      <c r="C25" t="s">
        <v>102</v>
      </c>
      <c r="D25" t="s">
        <v>98</v>
      </c>
    </row>
    <row r="26" spans="1:4" x14ac:dyDescent="0.25">
      <c r="A26" s="50" t="s">
        <v>123</v>
      </c>
      <c r="B26" t="s">
        <v>99</v>
      </c>
      <c r="C26" t="s">
        <v>102</v>
      </c>
      <c r="D26" t="s">
        <v>73</v>
      </c>
    </row>
    <row r="27" spans="1:4" x14ac:dyDescent="0.25">
      <c r="A27" s="50" t="s">
        <v>124</v>
      </c>
      <c r="B27" t="s">
        <v>103</v>
      </c>
      <c r="C27" t="s">
        <v>102</v>
      </c>
      <c r="D27" t="s">
        <v>100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Ägypter</vt:lpstr>
      <vt:lpstr>Quests</vt:lpstr>
      <vt:lpstr>Tabelle2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2020-05-01T18:07:21Z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9b724144-5ab4-4d35-8ab1-249de3fc280e</vt:lpwstr>
  </property>
</Properties>
</file>